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clark\Desktop\"/>
    </mc:Choice>
  </mc:AlternateContent>
  <xr:revisionPtr revIDLastSave="0" documentId="13_ncr:1_{D7B0B44A-6786-4444-BB63-BD43628425AC}" xr6:coauthVersionLast="47" xr6:coauthVersionMax="47" xr10:uidLastSave="{00000000-0000-0000-0000-000000000000}"/>
  <bookViews>
    <workbookView xWindow="28680" yWindow="-120" windowWidth="29040" windowHeight="15840" firstSheet="2" activeTab="2" xr2:uid="{00000000-000D-0000-FFFF-FFFF00000000}"/>
  </bookViews>
  <sheets>
    <sheet name="Research" sheetId="1" state="hidden" r:id="rId1"/>
    <sheet name="Grading Rubric" sheetId="2" state="hidden" r:id="rId2"/>
    <sheet name="Data" sheetId="11" r:id="rId3"/>
    <sheet name="Sheet3"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11" l="1"/>
  <c r="M11" i="11"/>
  <c r="M40" i="11"/>
  <c r="M26" i="11"/>
  <c r="M24" i="11"/>
  <c r="M13" i="11"/>
  <c r="M10" i="11"/>
  <c r="J13" i="1" l="1"/>
  <c r="J56" i="1" l="1"/>
  <c r="J55" i="1"/>
  <c r="J54" i="1"/>
  <c r="J53" i="1"/>
  <c r="J52" i="1"/>
  <c r="J50" i="1"/>
  <c r="J49" i="1"/>
  <c r="J47" i="1"/>
  <c r="J45" i="1"/>
  <c r="J44" i="1"/>
  <c r="J43" i="1"/>
  <c r="J42" i="1"/>
  <c r="J41" i="1"/>
  <c r="J40" i="1"/>
  <c r="K38" i="1"/>
  <c r="J38" i="1"/>
  <c r="J37" i="1"/>
  <c r="J35" i="1"/>
  <c r="J34" i="1"/>
  <c r="H33" i="1"/>
  <c r="J32" i="1"/>
  <c r="J31" i="1"/>
  <c r="H31" i="1"/>
  <c r="H29" i="1"/>
  <c r="H27" i="1"/>
  <c r="J26" i="1"/>
  <c r="H26" i="1"/>
  <c r="J25" i="1"/>
  <c r="J24" i="1"/>
  <c r="H24" i="1"/>
  <c r="J22" i="1"/>
  <c r="J21" i="1"/>
  <c r="J19" i="1"/>
  <c r="J17" i="1"/>
  <c r="J16" i="1"/>
  <c r="J15" i="1"/>
  <c r="J14" i="1"/>
  <c r="J11" i="1"/>
  <c r="J10" i="1"/>
  <c r="J9" i="1"/>
  <c r="J8" i="1"/>
  <c r="J7" i="1"/>
  <c r="N6" i="11"/>
  <c r="N6" i="1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<sst xmlns="http://schemas.openxmlformats.org/spreadsheetml/2006/main" count="1061" uniqueCount="268">
  <si>
    <t>6th Ed. State Policy Report Card Appendix: Rx OOP Cost Protections</t>
  </si>
  <si>
    <t>Rx OOP Protections in Place?</t>
  </si>
  <si>
    <t xml:space="preserve">Drug Cap </t>
  </si>
  <si>
    <t xml:space="preserve">Co-Pay Only </t>
  </si>
  <si>
    <t>Other Cost Sharing Prohibitions</t>
  </si>
  <si>
    <t>Overall Grade</t>
  </si>
  <si>
    <t>Statutes</t>
  </si>
  <si>
    <t>Type of Protection</t>
  </si>
  <si>
    <t>Cost Limit</t>
  </si>
  <si>
    <t>Grade for Drug Cap</t>
  </si>
  <si>
    <t>Yes/ No</t>
  </si>
  <si>
    <t>Requirement</t>
  </si>
  <si>
    <t>Grade for Co-Pay only</t>
  </si>
  <si>
    <t>AL</t>
  </si>
  <si>
    <t>No</t>
  </si>
  <si>
    <t>--</t>
  </si>
  <si>
    <t>N/A</t>
  </si>
  <si>
    <t>F</t>
  </si>
  <si>
    <t>AK</t>
  </si>
  <si>
    <t>Requires oral parity for chemotherapy.</t>
  </si>
  <si>
    <t>AZ</t>
  </si>
  <si>
    <t>AR</t>
  </si>
  <si>
    <t>CA</t>
  </si>
  <si>
    <t>Per-drug cap</t>
  </si>
  <si>
    <t>$250 dollar cap per prescription per month. $500 per drug cap for Bronze plans. (Read that this expired Jan 1, 2020?)</t>
  </si>
  <si>
    <t>A</t>
  </si>
  <si>
    <t xml:space="preserve">Requires oral parity for chemotherapy and cannot place all drugs of same
class on a specialty tier. 
</t>
  </si>
  <si>
    <t>CO</t>
  </si>
  <si>
    <t>Copay cannot be higher than 1/12th of the annual maximum out-of-pocker costs (MOOP) for a single drug (check footnote from last yr?)</t>
  </si>
  <si>
    <t>Yes</t>
  </si>
  <si>
    <t xml:space="preserve">25% of plan designs in each metal tier are required to use a copayment structure for all drug tiers. Copay cannot be higher than 1/12th of the annual maximum out-of-pocker costs (MOOP) for a single drug </t>
  </si>
  <si>
    <t xml:space="preserve">Requires oral parity for chemotherapy and no more than 50% of the drugs on a plan's formulary to treat a specific condition can be on the highest cost tier </t>
  </si>
  <si>
    <t>CT</t>
  </si>
  <si>
    <t>Total Cap</t>
  </si>
  <si>
    <t xml:space="preserve">The Department will require that the maximum cost sharing allowed be calculated, for the overall plan of benefits and not specific categories of benefits, using the most recent CMS. CCIIO published AV Calculator. </t>
  </si>
  <si>
    <t>Enrollee cost sharing amount shall never exceed 50% for the plan benefits provided and, for the individual and small group market, will continue to meet the standards of the ACA Metal Tiers. Oral parity protections in place.</t>
  </si>
  <si>
    <t>A* (need footnote)</t>
  </si>
  <si>
    <t>Bulletin HC-154 (2018)</t>
  </si>
  <si>
    <t>DE</t>
  </si>
  <si>
    <t xml:space="preserve">$100 cap per prescription per month for specialty tier medications. The required copayment or coninsurance for specialty tier does not exceed $200 per month per enrollee.  </t>
  </si>
  <si>
    <t xml:space="preserve">Cannot place all drugs of same class on a specialty tier. Requires oral parity for chemotherapy.
</t>
  </si>
  <si>
    <t>B</t>
  </si>
  <si>
    <t>DC</t>
  </si>
  <si>
    <t>Per drug cap</t>
  </si>
  <si>
    <t xml:space="preserve">  $150 copay limit per month per specialty drug up to a 30-day supply ($300/90-day supply). (need to check the $300/90 supply)</t>
  </si>
  <si>
    <t>Cannot place all drugs of same on specialty tier. Requirs oral parity for chemotherapy.</t>
  </si>
  <si>
    <t>FL</t>
  </si>
  <si>
    <t>Chemo Only</t>
  </si>
  <si>
    <t>$50 cap for chemotherapy</t>
  </si>
  <si>
    <t>D</t>
  </si>
  <si>
    <t>GA</t>
  </si>
  <si>
    <t>$200 cap for chemotherapy</t>
  </si>
  <si>
    <t>HI</t>
  </si>
  <si>
    <t>None</t>
  </si>
  <si>
    <t>ID</t>
  </si>
  <si>
    <t>IL</t>
  </si>
  <si>
    <t xml:space="preserve">None </t>
  </si>
  <si>
    <t>IN</t>
  </si>
  <si>
    <t>IA</t>
  </si>
  <si>
    <t>KS</t>
  </si>
  <si>
    <t>KY</t>
  </si>
  <si>
    <t>LA</t>
  </si>
  <si>
    <t>Per drug cap and monthly cap</t>
  </si>
  <si>
    <t>$150 cap per prescription per
month. Only applies to specialty tier medications post deductible. Separate law provides $100 cap on chemotherapy. Annual cap of $1,000 per
individual, $2,000 per family. (Need to verify chemo and family caps.</t>
  </si>
  <si>
    <t>ME</t>
  </si>
  <si>
    <t>Annual Cap</t>
  </si>
  <si>
    <t>Annual cap of $3,500 (standardized plan - see milliman study)</t>
  </si>
  <si>
    <t xml:space="preserve">Requires oral parity for chemotherapy </t>
  </si>
  <si>
    <t>MD</t>
  </si>
  <si>
    <t xml:space="preserve">$150 cap per prescription per
month post deductible. Only applies to specialty tier medications and increases each year. </t>
  </si>
  <si>
    <t>MA</t>
  </si>
  <si>
    <t>MI</t>
  </si>
  <si>
    <t>MN</t>
  </si>
  <si>
    <t>MS</t>
  </si>
  <si>
    <t>MO</t>
  </si>
  <si>
    <t>$75 cap on orally administered anticancer treatment that may be adjusted each year.</t>
  </si>
  <si>
    <t>MT</t>
  </si>
  <si>
    <t xml:space="preserve">--
</t>
  </si>
  <si>
    <t>Each insurer is required to offer at least one plan with pharmacy benefits that are fixed dollar copayments for all tiers pre-deductible.</t>
  </si>
  <si>
    <t>A (add footnote)</t>
  </si>
  <si>
    <t>NE</t>
  </si>
  <si>
    <t>NV</t>
  </si>
  <si>
    <t>$100 cap for orally administered anticancer treatment per prescipition.</t>
  </si>
  <si>
    <t>NH</t>
  </si>
  <si>
    <t>NJ</t>
  </si>
  <si>
    <t>$150 pre deductible cap per drug, per month must be offered in at least 25% of a carrier's plans offerings per metal, per geographic area.</t>
  </si>
  <si>
    <t>A 2431 (2020)</t>
  </si>
  <si>
    <t>NM</t>
  </si>
  <si>
    <t>NY</t>
  </si>
  <si>
    <t xml:space="preserve">$70 cap per prescription for
plans following standard benefit
design
</t>
  </si>
  <si>
    <t xml:space="preserve">Prohibits cost-sharing in
excess of the cost-sharing,
deductibles or coinsurance
for non-preferred drugs or
their equivalent. Separate law requires oral parity for chemotherapy.
</t>
  </si>
  <si>
    <t>NC</t>
  </si>
  <si>
    <t>ND</t>
  </si>
  <si>
    <t>OH</t>
  </si>
  <si>
    <t>$100 cap on chemotherapy per prescription, per month for privately insured</t>
  </si>
  <si>
    <t>OK</t>
  </si>
  <si>
    <t>$100 per filled prescription for orally administered anticancer medication</t>
  </si>
  <si>
    <t>OR</t>
  </si>
  <si>
    <t>PA</t>
  </si>
  <si>
    <t>RI</t>
  </si>
  <si>
    <t>SC</t>
  </si>
  <si>
    <t>SD</t>
  </si>
  <si>
    <t>TN</t>
  </si>
  <si>
    <t>TX</t>
  </si>
  <si>
    <t>UT</t>
  </si>
  <si>
    <t>$300 cap on chemotherapy</t>
  </si>
  <si>
    <t>VT</t>
  </si>
  <si>
    <t>Annual cap of $1,200 per
individual, $2,600 per family. Cap linked to IRS inflation asjustments</t>
  </si>
  <si>
    <t>H.559 (2012)</t>
  </si>
  <si>
    <t>VA</t>
  </si>
  <si>
    <t>-</t>
  </si>
  <si>
    <t>WA</t>
  </si>
  <si>
    <t>WV</t>
  </si>
  <si>
    <t xml:space="preserve">Requires oral parity for chemotherapy. </t>
  </si>
  <si>
    <t>WI</t>
  </si>
  <si>
    <t>$100 cap on chemotherapy</t>
  </si>
  <si>
    <t>WY</t>
  </si>
  <si>
    <t>Sources:</t>
  </si>
  <si>
    <t>SAIM OOP Map</t>
  </si>
  <si>
    <t>NEJM "Patient and Plan Spending after State"
Specialty-Drug Out-of-Pocket Spending Caps</t>
  </si>
  <si>
    <t xml:space="preserve">Milliman Study </t>
  </si>
  <si>
    <t>Oral Parity: https://www.access2cancercare.org/cancer-care-access/</t>
  </si>
  <si>
    <t>Description</t>
  </si>
  <si>
    <t>*Proposed for 2020</t>
  </si>
  <si>
    <t>Grade</t>
  </si>
  <si>
    <t>Total cap or per drug cap</t>
  </si>
  <si>
    <t>State has a total cap or per-drug cap on Rx cost sharing that applied for all Rx drugs.</t>
  </si>
  <si>
    <t>State has a total cap or per-drug cap on cost sharing for speciality-tier drugs only.</t>
  </si>
  <si>
    <t>C</t>
  </si>
  <si>
    <t>The state has cost sharing limits for a small number of treatments.</t>
  </si>
  <si>
    <t>State only limits cost sharing for chemotherapy.</t>
  </si>
  <si>
    <t>x</t>
  </si>
  <si>
    <t>State does not have a cap on cost sharing.</t>
  </si>
  <si>
    <t>State</t>
  </si>
  <si>
    <t>Prescription Drug Out-of-Pocket Costs 10th Edition</t>
  </si>
  <si>
    <t>Deductible Protection</t>
  </si>
  <si>
    <t>Per Rx Protection</t>
  </si>
  <si>
    <t xml:space="preserve">Standardized Plan Designs 
</t>
  </si>
  <si>
    <t xml:space="preserve">Separate Annual Rx Limit </t>
  </si>
  <si>
    <t>Ban on Accumulator Adjustment Programs</t>
  </si>
  <si>
    <t xml:space="preserve">Total Number of Protections </t>
  </si>
  <si>
    <t>Subset of State-Regulated Plans Rx Protections Apply (Not Graded; For Informational Purposes Only)</t>
  </si>
  <si>
    <t xml:space="preserve">No Rx Deductible </t>
  </si>
  <si>
    <t xml:space="preserve">Separate Rx Deductible </t>
  </si>
  <si>
    <t xml:space="preserve">Cost-Sharing Cap </t>
  </si>
  <si>
    <t xml:space="preserve">Fixed Copays </t>
  </si>
  <si>
    <t>Alaska</t>
  </si>
  <si>
    <t>Alabama</t>
  </si>
  <si>
    <t>Arkansas</t>
  </si>
  <si>
    <t>HB 1569 (2021)</t>
  </si>
  <si>
    <t>Arizona</t>
  </si>
  <si>
    <t>HB 2166 (2019)</t>
  </si>
  <si>
    <t>California</t>
  </si>
  <si>
    <t>Yes - a $250/$500 per drug cap per month, post-deductible</t>
  </si>
  <si>
    <t>Entire State-Regulated Market</t>
  </si>
  <si>
    <t>Colorado</t>
  </si>
  <si>
    <t>Yes - for at least 25% of plans</t>
  </si>
  <si>
    <t>Yes - copay cannot be higher than 1/12th of the annual maximum out of pocker for a single drug</t>
  </si>
  <si>
    <t>Yes - no fewer than twenty-five percent (25%) of the plans offered for
each metal level (Platinum, Gold, Silver and Bronze) must contain a copayment-only payment structure
for all drug tiers</t>
  </si>
  <si>
    <t xml:space="preserve">Yes </t>
  </si>
  <si>
    <t>Partial Subset of State-Regulated Market</t>
  </si>
  <si>
    <t>4-2-58 Final Rule for 2022</t>
  </si>
  <si>
    <t>SB 23-195 (2023)</t>
  </si>
  <si>
    <t>Connecticut</t>
  </si>
  <si>
    <t>Yes - cost sharing amount shall not exceed 50% of plan benefits</t>
  </si>
  <si>
    <t>Bulletin HC-124 (2018)</t>
  </si>
  <si>
    <t>SB 1003 (2021)</t>
  </si>
  <si>
    <t xml:space="preserve">Access Health CT </t>
  </si>
  <si>
    <t>District of Columbia</t>
  </si>
  <si>
    <t>Yes - $150 cost sharing limit per speciality drug, post-deductible</t>
  </si>
  <si>
    <t>DC Standard Plans 2022</t>
  </si>
  <si>
    <t xml:space="preserve">B25-0141 (2023) </t>
  </si>
  <si>
    <t>Delaware</t>
  </si>
  <si>
    <t>Yes - $150 cap per prescription drug, post deductible</t>
  </si>
  <si>
    <t>SB 267 (2022)</t>
  </si>
  <si>
    <t>Florida</t>
  </si>
  <si>
    <t>Georgia</t>
  </si>
  <si>
    <t>SB 313 (2020)</t>
  </si>
  <si>
    <t>Hawaii</t>
  </si>
  <si>
    <t>Iowa</t>
  </si>
  <si>
    <t>Idaho</t>
  </si>
  <si>
    <t>Illinois</t>
  </si>
  <si>
    <t>Yes - flat dollar copayment structure to the entire drug benefit, pre-deductible</t>
  </si>
  <si>
    <t>PA 101-452 (2019)</t>
  </si>
  <si>
    <t>HB 1745 (2021)</t>
  </si>
  <si>
    <t>Indiana</t>
  </si>
  <si>
    <t>Kansas</t>
  </si>
  <si>
    <t>Kentucky</t>
  </si>
  <si>
    <t>SB 45 (2021)</t>
  </si>
  <si>
    <t>Louisiana</t>
  </si>
  <si>
    <t>Yes - $150 cap per prescription drug per month, post-deductible</t>
  </si>
  <si>
    <t>SB 94 (2021)</t>
  </si>
  <si>
    <t xml:space="preserve">Massachusetts </t>
  </si>
  <si>
    <t>MA Health Connector</t>
  </si>
  <si>
    <t>Maryland</t>
  </si>
  <si>
    <t>Yes - $150 cap per prescription per month, post deductible</t>
  </si>
  <si>
    <t>Maine</t>
  </si>
  <si>
    <t>$3500</t>
  </si>
  <si>
    <t>Maine Insurance Code</t>
  </si>
  <si>
    <t>Michigan</t>
  </si>
  <si>
    <t>Minnesota</t>
  </si>
  <si>
    <t>Yes - copay cannot be higher than 1/12th of the annual maximum out of pocket for an individual</t>
  </si>
  <si>
    <t>Yes - subset of individual and small group health plan offers to include predeductible flat copayment on prescription drugs</t>
  </si>
  <si>
    <t>One gold and one silver plan per insurance company per rating area, in the individual and small group markets</t>
  </si>
  <si>
    <t>SF 365 (2022)</t>
  </si>
  <si>
    <t>SF 3472 (2022)</t>
  </si>
  <si>
    <t>Missouri</t>
  </si>
  <si>
    <t>Mississippi</t>
  </si>
  <si>
    <t>Montana</t>
  </si>
  <si>
    <t>Yes - each insurer is required to offer at least one plan with pharmacy benefits that are fixed dollar copayments</t>
  </si>
  <si>
    <t>SB 335 (2019)</t>
  </si>
  <si>
    <t>North Carolina</t>
  </si>
  <si>
    <t>SB 257 (2021)</t>
  </si>
  <si>
    <t>North Dakota</t>
  </si>
  <si>
    <t>Nebraska</t>
  </si>
  <si>
    <t xml:space="preserve">New Hampshire </t>
  </si>
  <si>
    <t>New Jersey</t>
  </si>
  <si>
    <t>Yes - limited to $250 for formulary and $250 for non-formulary drugs</t>
  </si>
  <si>
    <t>Yes - $150/$250  cap per prescription per month, pre-deductible cap for 25% of plans</t>
  </si>
  <si>
    <t>NJ Insurance Code</t>
  </si>
  <si>
    <t>New Mexico</t>
  </si>
  <si>
    <t>HB 100 (2020)</t>
  </si>
  <si>
    <t>SB 51 (2023)</t>
  </si>
  <si>
    <t>NV*</t>
  </si>
  <si>
    <t>Nevada</t>
  </si>
  <si>
    <t>Yes - if no generic is available</t>
  </si>
  <si>
    <t>2025 Health Benefit Plan Filing Guidance</t>
  </si>
  <si>
    <t>New York</t>
  </si>
  <si>
    <t>Yes - no speciality tiers</t>
  </si>
  <si>
    <t>Yes - the standard benefit design limits copayments per tier and metal level</t>
  </si>
  <si>
    <t>S1350 (2023)</t>
  </si>
  <si>
    <t>Ohio</t>
  </si>
  <si>
    <t>Oklahoma</t>
  </si>
  <si>
    <t>HB 2678 (2021)</t>
  </si>
  <si>
    <t>OR*</t>
  </si>
  <si>
    <t>Oregon</t>
  </si>
  <si>
    <t>OR Standardized Health Benefit Plan Summary</t>
  </si>
  <si>
    <t>HB 4113 (2024)</t>
  </si>
  <si>
    <t>Pennsylvania</t>
  </si>
  <si>
    <t>RI*</t>
  </si>
  <si>
    <t>Rhode Island</t>
  </si>
  <si>
    <t>Yes - $150 cap per prescription per month for drugs on a specialty tier</t>
  </si>
  <si>
    <t>SO871 (2023)</t>
  </si>
  <si>
    <t>South Carolina</t>
  </si>
  <si>
    <t>South Dakota</t>
  </si>
  <si>
    <t>Tennessee</t>
  </si>
  <si>
    <t>HB 619/ SB 1397 (2021)</t>
  </si>
  <si>
    <t>Texas</t>
  </si>
  <si>
    <t>HB 999 (2023)</t>
  </si>
  <si>
    <t>Utah</t>
  </si>
  <si>
    <t>Virginia</t>
  </si>
  <si>
    <t>H 2515 (2019)</t>
  </si>
  <si>
    <t>Vermont</t>
  </si>
  <si>
    <t>H.233 (2024)</t>
  </si>
  <si>
    <t>Washington</t>
  </si>
  <si>
    <t xml:space="preserve">SB 5526 (2019) </t>
  </si>
  <si>
    <t xml:space="preserve"> SB 5310 (2022)</t>
  </si>
  <si>
    <t>Wisconsin</t>
  </si>
  <si>
    <t>Wet Virginia</t>
  </si>
  <si>
    <t>HB 2770 (2019)</t>
  </si>
  <si>
    <t>Wyoming</t>
  </si>
  <si>
    <t>*RI/OR/NV</t>
  </si>
  <si>
    <t>Effective January 1, 2025</t>
  </si>
  <si>
    <t>References:</t>
  </si>
  <si>
    <t>https://allcopayscount.org/state-legislation-against-copay-accumulators/</t>
  </si>
  <si>
    <t>https://www.kff.org/private-insurance/issue-brief/standardized-plans-in-the-health-care-marketplace-changing-requirements/</t>
  </si>
  <si>
    <t>https://nashp.org/state-tracker/2024-state-legislation-to-lower-pharmaceutical-costs/</t>
  </si>
  <si>
    <t>https://www.kff.org/affordable-care-act/state-indicator/state-health-insurance-marketplace-types/?currentTimeframe=0&amp;sortModel=%7B%22colId%22:%22Location%22,%22sort%22:%22asc%22%7D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</si>
</sst>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25" x14ac:knownFonts="1">
    <font>
      <sz val="12"/>
      <color rgb="FF000000"/>
      <name val="Verdana"/>
    </font>
    <font>
      <sz val="12"/>
      <color rgb="FF000000"/>
      <name val="Arial"/>
      <family val="2"/>
    </font>
    <font>
      <sz val="11"/>
      <color rgb="FF000000"/>
      <name val="Calibri"/>
      <family val="2"/>
    </font>
    <font>
      <b/>
      <sz val="12"/>
      <color rgb="FF000000"/>
      <name val="Arial"/>
      <family val="2"/>
    </font>
    <font>
      <b/>
      <sz val="18"/>
      <color rgb="FF000000"/>
      <name val="Calibri"/>
      <family val="2"/>
    </font>
    <font>
      <b/>
      <sz val="12"/>
      <color rgb="FF000000"/>
      <name val="Calibri"/>
      <family val="2"/>
    </font>
    <font>
      <sz val="12"/>
      <name val="Verdana"/>
      <family val="2"/>
    </font>
    <font>
      <sz val="12"/>
      <color rgb="FF000000"/>
      <name val="Calibri"/>
      <family val="2"/>
    </font>
    <font>
      <u/>
      <sz val="12"/>
      <color rgb="FF000000"/>
      <name val="Calibri"/>
      <family val="2"/>
    </font>
    <font>
      <u/>
      <sz val="12"/>
      <color rgb="FF464646"/>
      <name val="Calibri"/>
      <family val="2"/>
    </font>
    <font>
      <sz val="12"/>
      <color rgb="FF464646"/>
      <name val="Calibri"/>
      <family val="2"/>
    </font>
    <font>
      <u/>
      <sz val="12"/>
      <color theme="1"/>
      <name val="Calibri"/>
      <family val="2"/>
    </font>
    <font>
      <u/>
      <sz val="12"/>
      <color rgb="FF0000FF"/>
      <name val="Verdana"/>
      <family val="2"/>
    </font>
    <font>
      <u/>
      <sz val="12"/>
      <color theme="10"/>
      <name val="Verdana"/>
      <family val="2"/>
    </font>
    <font>
      <b/>
      <sz val="11"/>
      <color rgb="FF000000"/>
      <name val="Calibri"/>
      <family val="2"/>
    </font>
    <font>
      <b/>
      <sz val="12"/>
      <name val="Calibri"/>
      <family val="2"/>
    </font>
    <font>
      <sz val="12"/>
      <name val="Calibri"/>
      <family val="2"/>
    </font>
    <font>
      <b/>
      <sz val="12"/>
      <color rgb="FF00B050"/>
      <name val="Calibri"/>
      <family val="2"/>
    </font>
    <font>
      <u/>
      <sz val="12"/>
      <name val="Verdana"/>
      <family val="2"/>
    </font>
    <font>
      <u/>
      <sz val="12"/>
      <name val="Calibri"/>
      <family val="2"/>
    </font>
    <font>
      <sz val="12"/>
      <name val="Calibri"/>
      <family val="2"/>
      <charset val="1"/>
    </font>
    <font>
      <b/>
      <u/>
      <sz val="12"/>
      <color theme="10"/>
      <name val="Calibri"/>
      <family val="2"/>
    </font>
    <font>
      <b/>
      <u/>
      <sz val="12"/>
      <color theme="10"/>
      <name val="Verdana"/>
      <family val="2"/>
    </font>
    <font>
      <b/>
      <sz val="12"/>
      <color theme="0"/>
      <name val="Calibri"/>
      <family val="2"/>
    </font>
    <font>
      <b/>
      <sz val="18"/>
      <color theme="0"/>
      <name val="Calibri"/>
      <family val="2"/>
    </font>
  </fonts>
  <fills count="15">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B6D6E9"/>
        <bgColor rgb="FFB6D6E9"/>
      </patternFill>
    </fill>
    <fill>
      <patternFill patternType="solid">
        <fgColor rgb="FFDAEAF4"/>
        <bgColor rgb="FFDAEAF4"/>
      </patternFill>
    </fill>
    <fill>
      <patternFill patternType="solid">
        <fgColor rgb="FFD8D8D8"/>
        <bgColor rgb="FFD8D8D8"/>
      </patternFill>
    </fill>
    <fill>
      <patternFill patternType="solid">
        <fgColor rgb="FFFFFF00"/>
        <bgColor rgb="FFFFFFFF"/>
      </patternFill>
    </fill>
    <fill>
      <patternFill patternType="solid">
        <fgColor rgb="FFFFFF00"/>
        <bgColor indexed="64"/>
      </patternFill>
    </fill>
    <fill>
      <patternFill patternType="solid">
        <fgColor rgb="FFFFFFFF"/>
        <bgColor indexed="64"/>
      </patternFill>
    </fill>
    <fill>
      <patternFill patternType="solid">
        <fgColor rgb="FFD9E1F2"/>
        <bgColor indexed="64"/>
      </patternFill>
    </fill>
    <fill>
      <patternFill patternType="solid">
        <fgColor rgb="FFC9C9C9"/>
        <bgColor indexed="64"/>
      </patternFill>
    </fill>
    <fill>
      <patternFill patternType="solid">
        <fgColor rgb="FF0090BC"/>
        <bgColor indexed="64"/>
      </patternFill>
    </fill>
    <fill>
      <patternFill patternType="solid">
        <fgColor rgb="FFFC4C02"/>
        <bgColor indexed="64"/>
      </patternFill>
    </fill>
    <fill>
      <patternFill patternType="solid">
        <fgColor theme="7" tint="0.79998168889431442"/>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AAAAAA"/>
      </left>
      <right style="thin">
        <color rgb="FFAAAAAA"/>
      </right>
      <top style="thin">
        <color rgb="FFAAAAAA"/>
      </top>
      <bottom style="thin">
        <color rgb="FFAAAAAA"/>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AAAAAA"/>
      </top>
      <bottom/>
      <diagonal/>
    </border>
    <border>
      <left style="thin">
        <color rgb="FFAAAAAA"/>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diagonal/>
    </border>
    <border>
      <left style="thin">
        <color rgb="FF000000"/>
      </left>
      <right/>
      <top/>
      <bottom/>
      <diagonal/>
    </border>
    <border>
      <left style="thin">
        <color rgb="FFAAAAAA"/>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s>
  <cellStyleXfs count="2">
    <xf numFmtId="0" fontId="0" fillId="0" borderId="0"/>
    <xf numFmtId="0" fontId="13" fillId="0" borderId="0" applyNumberFormat="0" applyFill="0" applyBorder="0" applyAlignment="0" applyProtection="0"/>
  </cellStyleXfs>
  <cellXfs count="138">
    <xf numFmtId="0" fontId="0" fillId="0" borderId="0" xfId="0" applyAlignment="1">
      <alignment vertical="top" wrapText="1"/>
    </xf>
    <xf numFmtId="0" fontId="1" fillId="0" borderId="1" xfId="0" applyFont="1" applyBorder="1" applyAlignment="1">
      <alignment vertical="top" wrapText="1"/>
    </xf>
    <xf numFmtId="0" fontId="2" fillId="2" borderId="2" xfId="0" applyFont="1" applyFill="1" applyBorder="1"/>
    <xf numFmtId="0" fontId="3" fillId="2" borderId="1" xfId="0" applyFont="1" applyFill="1" applyBorder="1" applyAlignment="1">
      <alignment horizontal="center" vertical="center"/>
    </xf>
    <xf numFmtId="0" fontId="2" fillId="2" borderId="3" xfId="0" applyFont="1" applyFill="1" applyBorder="1"/>
    <xf numFmtId="0" fontId="2" fillId="2" borderId="4" xfId="0" applyFont="1" applyFill="1" applyBorder="1"/>
    <xf numFmtId="0" fontId="4" fillId="2" borderId="5" xfId="0" applyFont="1" applyFill="1" applyBorder="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9" xfId="0" applyFill="1" applyBorder="1"/>
    <xf numFmtId="0" fontId="1" fillId="2" borderId="1" xfId="0" applyFont="1" applyFill="1" applyBorder="1"/>
    <xf numFmtId="1" fontId="7" fillId="2" borderId="10"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4" xfId="0" applyFont="1" applyFill="1" applyBorder="1"/>
    <xf numFmtId="0" fontId="7" fillId="2" borderId="15" xfId="0" applyFont="1" applyFill="1" applyBorder="1"/>
    <xf numFmtId="0" fontId="7" fillId="2" borderId="14" xfId="0" applyFont="1" applyFill="1" applyBorder="1"/>
    <xf numFmtId="1" fontId="7" fillId="2" borderId="16"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xf>
    <xf numFmtId="49" fontId="5" fillId="5" borderId="17" xfId="0" applyNumberFormat="1" applyFont="1" applyFill="1" applyBorder="1" applyAlignment="1">
      <alignment horizontal="center" vertical="center"/>
    </xf>
    <xf numFmtId="49" fontId="7" fillId="6"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xf>
    <xf numFmtId="1" fontId="7"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7" fillId="2" borderId="0" xfId="0" applyNumberFormat="1" applyFont="1" applyFill="1" applyAlignment="1">
      <alignment horizontal="center" vertical="center"/>
    </xf>
    <xf numFmtId="0" fontId="5" fillId="0" borderId="1" xfId="0" applyFont="1" applyBorder="1" applyAlignment="1">
      <alignment horizontal="center" vertical="center" wrapText="1"/>
    </xf>
    <xf numFmtId="49" fontId="10" fillId="2" borderId="1" xfId="0" applyNumberFormat="1" applyFont="1" applyFill="1" applyBorder="1" applyAlignment="1">
      <alignment horizontal="center" vertical="center" wrapText="1"/>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0" xfId="0" applyFont="1" applyAlignment="1">
      <alignment horizontal="center" vertical="center" wrapText="1"/>
    </xf>
    <xf numFmtId="49" fontId="11" fillId="2" borderId="1" xfId="0" applyNumberFormat="1" applyFont="1" applyFill="1" applyBorder="1" applyAlignment="1">
      <alignment horizontal="center" vertical="center" wrapText="1"/>
    </xf>
    <xf numFmtId="0" fontId="12" fillId="0" borderId="0" xfId="0" applyFont="1" applyAlignment="1">
      <alignment vertical="top" wrapText="1"/>
    </xf>
    <xf numFmtId="49" fontId="5" fillId="4" borderId="17"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xf>
    <xf numFmtId="0" fontId="13" fillId="2" borderId="1" xfId="1" applyFill="1" applyBorder="1" applyAlignment="1">
      <alignment horizontal="center" vertical="center" wrapText="1"/>
    </xf>
    <xf numFmtId="0" fontId="2" fillId="8" borderId="1" xfId="0" applyFont="1" applyFill="1" applyBorder="1" applyAlignment="1">
      <alignment horizontal="center" vertical="center" wrapText="1"/>
    </xf>
    <xf numFmtId="49" fontId="13" fillId="2" borderId="1" xfId="1" applyNumberFormat="1" applyFill="1" applyBorder="1" applyAlignment="1">
      <alignment horizontal="center" vertical="center" wrapText="1"/>
    </xf>
    <xf numFmtId="0" fontId="0" fillId="0" borderId="0" xfId="0" applyAlignment="1">
      <alignment vertical="top"/>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49" fontId="5" fillId="10" borderId="1" xfId="0" applyNumberFormat="1" applyFont="1" applyFill="1" applyBorder="1" applyAlignment="1">
      <alignment horizontal="center" vertical="center" wrapText="1"/>
    </xf>
    <xf numFmtId="0" fontId="7" fillId="8" borderId="0" xfId="0" applyFont="1" applyFill="1" applyAlignment="1">
      <alignment horizontal="center" vertical="center" wrapText="1"/>
    </xf>
    <xf numFmtId="49" fontId="16" fillId="0" borderId="1" xfId="1" applyNumberFormat="1" applyFont="1" applyFill="1" applyBorder="1" applyAlignment="1">
      <alignment horizontal="center" vertical="center" wrapText="1"/>
    </xf>
    <xf numFmtId="0" fontId="7" fillId="9" borderId="0" xfId="0" applyFont="1" applyFill="1" applyAlignment="1">
      <alignment horizontal="center" vertical="center" wrapText="1"/>
    </xf>
    <xf numFmtId="16" fontId="17" fillId="0" borderId="14" xfId="0" applyNumberFormat="1" applyFont="1" applyBorder="1" applyAlignment="1">
      <alignment horizontal="center" vertical="center" wrapText="1"/>
    </xf>
    <xf numFmtId="0" fontId="17" fillId="0" borderId="0" xfId="0" applyFont="1" applyAlignment="1">
      <alignment horizontal="center" vertical="center" wrapText="1"/>
    </xf>
    <xf numFmtId="0" fontId="17" fillId="0" borderId="14" xfId="0" applyFont="1" applyBorder="1" applyAlignment="1">
      <alignment horizontal="center" vertical="center" wrapText="1"/>
    </xf>
    <xf numFmtId="15" fontId="7" fillId="0" borderId="0" xfId="0" applyNumberFormat="1" applyFont="1" applyAlignment="1">
      <alignment horizontal="center" vertical="center" wrapText="1"/>
    </xf>
    <xf numFmtId="15" fontId="7" fillId="0" borderId="14" xfId="0" applyNumberFormat="1" applyFont="1" applyBorder="1" applyAlignment="1">
      <alignment horizontal="center" vertical="center" wrapText="1"/>
    </xf>
    <xf numFmtId="15" fontId="7" fillId="9" borderId="0" xfId="0" applyNumberFormat="1" applyFont="1" applyFill="1" applyAlignment="1">
      <alignment horizontal="center" vertical="center" wrapText="1"/>
    </xf>
    <xf numFmtId="164" fontId="7" fillId="0" borderId="0" xfId="0" applyNumberFormat="1" applyFont="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vertical="center" wrapText="1"/>
    </xf>
    <xf numFmtId="0" fontId="18" fillId="0" borderId="14" xfId="1" applyFont="1" applyFill="1" applyBorder="1" applyAlignment="1">
      <alignment horizontal="center" vertical="center" wrapText="1"/>
    </xf>
    <xf numFmtId="0" fontId="18" fillId="0" borderId="0" xfId="1" applyFont="1" applyFill="1" applyAlignment="1">
      <alignment horizontal="center" vertical="center" wrapText="1"/>
    </xf>
    <xf numFmtId="49" fontId="18" fillId="0" borderId="1" xfId="1" applyNumberFormat="1" applyFont="1" applyFill="1" applyBorder="1" applyAlignment="1">
      <alignment horizontal="center" vertical="center" wrapText="1"/>
    </xf>
    <xf numFmtId="0" fontId="16" fillId="9" borderId="0" xfId="0" applyFont="1" applyFill="1" applyAlignment="1">
      <alignment horizontal="center" vertical="center" wrapText="1"/>
    </xf>
    <xf numFmtId="165" fontId="7" fillId="0" borderId="0" xfId="0" applyNumberFormat="1" applyFont="1" applyAlignment="1">
      <alignment horizontal="center" vertical="top" wrapText="1"/>
    </xf>
    <xf numFmtId="49" fontId="15"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49" fontId="15" fillId="0" borderId="14"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0" fontId="21" fillId="0" borderId="0" xfId="1" applyFont="1" applyAlignment="1">
      <alignment horizontal="center" vertical="center" wrapText="1"/>
    </xf>
    <xf numFmtId="0" fontId="22" fillId="0" borderId="0" xfId="1" applyFont="1" applyAlignment="1">
      <alignment horizontal="center" vertical="center" wrapText="1"/>
    </xf>
    <xf numFmtId="0" fontId="6" fillId="0" borderId="14" xfId="0" applyFont="1" applyBorder="1" applyAlignment="1">
      <alignment wrapText="1"/>
    </xf>
    <xf numFmtId="0" fontId="20" fillId="0" borderId="0" xfId="0" applyFont="1" applyAlignment="1">
      <alignment horizontal="center" vertical="center" wrapText="1"/>
    </xf>
    <xf numFmtId="0" fontId="4" fillId="0" borderId="0" xfId="0" applyFont="1" applyAlignment="1">
      <alignment horizontal="center" vertical="top" wrapText="1"/>
    </xf>
    <xf numFmtId="0" fontId="0" fillId="0" borderId="0" xfId="0" applyAlignment="1">
      <alignment vertical="top" wrapText="1"/>
    </xf>
    <xf numFmtId="1" fontId="5" fillId="3" borderId="6" xfId="0" applyNumberFormat="1" applyFont="1" applyFill="1" applyBorder="1" applyAlignment="1">
      <alignment horizontal="center" vertical="center"/>
    </xf>
    <xf numFmtId="0" fontId="6" fillId="0" borderId="7" xfId="0" applyFont="1" applyBorder="1" applyAlignment="1">
      <alignment vertical="top" wrapText="1"/>
    </xf>
    <xf numFmtId="0" fontId="6" fillId="0" borderId="8" xfId="0" applyFont="1" applyBorder="1" applyAlignment="1">
      <alignment vertical="top" wrapText="1"/>
    </xf>
    <xf numFmtId="49" fontId="5" fillId="4" borderId="11" xfId="0" applyNumberFormat="1" applyFont="1" applyFill="1" applyBorder="1" applyAlignment="1">
      <alignment horizontal="center" vertical="center" wrapText="1"/>
    </xf>
    <xf numFmtId="0" fontId="6" fillId="0" borderId="12" xfId="0" applyFont="1" applyBorder="1" applyAlignment="1">
      <alignment vertical="top" wrapText="1"/>
    </xf>
    <xf numFmtId="49" fontId="5" fillId="4" borderId="13" xfId="0" applyNumberFormat="1" applyFont="1" applyFill="1" applyBorder="1" applyAlignment="1">
      <alignment horizontal="center" vertical="center" wrapText="1"/>
    </xf>
    <xf numFmtId="0" fontId="6" fillId="0" borderId="17" xfId="0" applyFont="1" applyBorder="1" applyAlignment="1">
      <alignment vertical="top" wrapText="1"/>
    </xf>
    <xf numFmtId="0" fontId="14" fillId="10" borderId="17" xfId="0" applyFont="1" applyFill="1" applyBorder="1" applyAlignment="1">
      <alignment horizontal="center" vertical="center" wrapText="1"/>
    </xf>
    <xf numFmtId="0" fontId="14" fillId="10" borderId="1" xfId="0" applyFont="1" applyFill="1" applyBorder="1" applyAlignment="1">
      <alignment horizontal="center" vertical="center" wrapText="1"/>
    </xf>
    <xf numFmtId="1" fontId="5" fillId="11" borderId="15" xfId="0" applyNumberFormat="1" applyFont="1" applyFill="1" applyBorder="1" applyAlignment="1">
      <alignment horizontal="center" vertical="center" wrapText="1"/>
    </xf>
    <xf numFmtId="1" fontId="5" fillId="10" borderId="17" xfId="0" applyNumberFormat="1" applyFont="1" applyFill="1" applyBorder="1" applyAlignment="1">
      <alignment horizontal="center" vertical="center" wrapText="1"/>
    </xf>
    <xf numFmtId="0" fontId="15" fillId="10" borderId="17" xfId="0" applyFont="1" applyFill="1" applyBorder="1" applyAlignment="1">
      <alignment horizontal="center" vertical="center" wrapText="1"/>
    </xf>
    <xf numFmtId="49" fontId="5" fillId="10" borderId="17"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49" fontId="5" fillId="10" borderId="13" xfId="0" applyNumberFormat="1" applyFont="1" applyFill="1" applyBorder="1" applyAlignment="1">
      <alignment horizontal="center" vertical="center" wrapText="1"/>
    </xf>
    <xf numFmtId="1" fontId="24" fillId="12" borderId="18" xfId="0" applyNumberFormat="1" applyFont="1" applyFill="1" applyBorder="1" applyAlignment="1">
      <alignment horizontal="center" vertical="center" wrapText="1"/>
    </xf>
    <xf numFmtId="1" fontId="24" fillId="12" borderId="19" xfId="0" applyNumberFormat="1" applyFont="1" applyFill="1" applyBorder="1" applyAlignment="1">
      <alignment horizontal="center" vertical="center" wrapText="1"/>
    </xf>
    <xf numFmtId="1" fontId="24" fillId="12" borderId="20" xfId="0" applyNumberFormat="1" applyFont="1" applyFill="1" applyBorder="1" applyAlignment="1">
      <alignment horizontal="center" vertical="center" wrapText="1"/>
    </xf>
    <xf numFmtId="1" fontId="24" fillId="12" borderId="21" xfId="0" applyNumberFormat="1" applyFont="1" applyFill="1" applyBorder="1" applyAlignment="1">
      <alignment horizontal="center" vertical="center" wrapText="1"/>
    </xf>
    <xf numFmtId="49" fontId="23" fillId="13" borderId="17" xfId="0" applyNumberFormat="1" applyFont="1" applyFill="1" applyBorder="1" applyAlignment="1">
      <alignment horizontal="center" vertical="center" wrapText="1"/>
    </xf>
    <xf numFmtId="49" fontId="23" fillId="13" borderId="1"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1" fontId="5" fillId="11" borderId="14" xfId="0" applyNumberFormat="1" applyFont="1" applyFill="1" applyBorder="1" applyAlignment="1">
      <alignment horizontal="center" vertical="center" wrapText="1"/>
    </xf>
    <xf numFmtId="1" fontId="5" fillId="11" borderId="11" xfId="0" applyNumberFormat="1" applyFont="1" applyFill="1" applyBorder="1" applyAlignment="1">
      <alignment horizontal="center" vertical="center" wrapText="1"/>
    </xf>
    <xf numFmtId="1" fontId="5" fillId="11" borderId="24" xfId="0" applyNumberFormat="1" applyFont="1" applyFill="1" applyBorder="1" applyAlignment="1">
      <alignment horizontal="center" vertical="center" wrapText="1"/>
    </xf>
    <xf numFmtId="0" fontId="16" fillId="14" borderId="1" xfId="0" applyFont="1" applyFill="1" applyBorder="1" applyAlignment="1">
      <alignment horizontal="center" vertical="center" wrapText="1"/>
    </xf>
    <xf numFmtId="1" fontId="16" fillId="14" borderId="1" xfId="0" applyNumberFormat="1" applyFont="1" applyFill="1" applyBorder="1" applyAlignment="1">
      <alignment horizontal="center" vertical="center" wrapText="1"/>
    </xf>
    <xf numFmtId="49" fontId="16" fillId="14" borderId="1" xfId="0" applyNumberFormat="1" applyFont="1" applyFill="1" applyBorder="1" applyAlignment="1">
      <alignment horizontal="center" vertical="center" wrapText="1"/>
    </xf>
    <xf numFmtId="0" fontId="16" fillId="14" borderId="1" xfId="1" applyFont="1" applyFill="1" applyBorder="1" applyAlignment="1">
      <alignment horizontal="center" vertical="center" wrapText="1"/>
    </xf>
    <xf numFmtId="49" fontId="16" fillId="14" borderId="1" xfId="1" applyNumberFormat="1" applyFont="1" applyFill="1" applyBorder="1" applyAlignment="1">
      <alignment horizontal="center" vertical="center" wrapText="1"/>
    </xf>
    <xf numFmtId="1" fontId="16" fillId="14" borderId="1" xfId="1" applyNumberFormat="1" applyFont="1" applyFill="1" applyBorder="1" applyAlignment="1">
      <alignment horizontal="center" vertical="center" wrapText="1"/>
    </xf>
    <xf numFmtId="1" fontId="24" fillId="12" borderId="22" xfId="0" applyNumberFormat="1" applyFont="1" applyFill="1" applyBorder="1" applyAlignment="1">
      <alignment horizontal="center" vertical="center" wrapText="1"/>
    </xf>
    <xf numFmtId="1" fontId="24" fillId="12" borderId="23" xfId="0" applyNumberFormat="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9" fillId="0" borderId="6" xfId="1" applyFont="1" applyFill="1" applyBorder="1" applyAlignment="1">
      <alignment horizontal="center" vertical="center" wrapText="1"/>
    </xf>
    <xf numFmtId="49" fontId="19" fillId="0" borderId="6" xfId="0" applyNumberFormat="1" applyFont="1" applyBorder="1" applyAlignment="1">
      <alignment horizontal="center" vertical="center" wrapText="1"/>
    </xf>
    <xf numFmtId="0" fontId="19" fillId="0" borderId="6" xfId="0" applyFont="1" applyBorder="1" applyAlignment="1">
      <alignment horizontal="center" vertical="center" wrapText="1"/>
    </xf>
    <xf numFmtId="49" fontId="18" fillId="0" borderId="6" xfId="1" applyNumberFormat="1" applyFont="1" applyFill="1" applyBorder="1" applyAlignment="1">
      <alignment horizontal="center" vertical="center" wrapText="1"/>
    </xf>
    <xf numFmtId="49" fontId="19" fillId="0" borderId="6" xfId="1" applyNumberFormat="1" applyFont="1" applyFill="1" applyBorder="1" applyAlignment="1">
      <alignment horizontal="center" vertical="center" wrapText="1"/>
    </xf>
    <xf numFmtId="1" fontId="19" fillId="0" borderId="6" xfId="1" applyNumberFormat="1" applyFont="1" applyFill="1" applyBorder="1" applyAlignment="1">
      <alignment horizontal="center" vertical="center" wrapText="1"/>
    </xf>
    <xf numFmtId="0" fontId="16" fillId="0" borderId="25" xfId="0" applyFont="1" applyBorder="1" applyAlignment="1">
      <alignment horizontal="center" vertical="center" wrapText="1"/>
    </xf>
    <xf numFmtId="16" fontId="16" fillId="0" borderId="25" xfId="0" applyNumberFormat="1" applyFont="1" applyBorder="1" applyAlignment="1">
      <alignment horizontal="center" vertical="center" wrapText="1"/>
    </xf>
    <xf numFmtId="0" fontId="18" fillId="0" borderId="25" xfId="1" applyFont="1" applyFill="1" applyBorder="1" applyAlignment="1">
      <alignment horizontal="center" vertical="center" wrapText="1"/>
    </xf>
    <xf numFmtId="0" fontId="18" fillId="0" borderId="25" xfId="1" applyFont="1" applyFill="1" applyBorder="1" applyAlignment="1">
      <alignment vertical="top" wrapText="1"/>
    </xf>
    <xf numFmtId="0" fontId="15" fillId="0" borderId="0" xfId="0" applyFont="1" applyAlignment="1">
      <alignment horizontal="left" vertical="center" wrapText="1"/>
    </xf>
    <xf numFmtId="0" fontId="5" fillId="0" borderId="0" xfId="0" applyFont="1" applyAlignment="1">
      <alignment horizontal="left" wrapText="1"/>
    </xf>
    <xf numFmtId="0" fontId="13" fillId="0" borderId="0" xfId="1" applyAlignment="1">
      <alignment horizontal="left" wrapText="1"/>
    </xf>
    <xf numFmtId="0" fontId="14" fillId="10" borderId="26" xfId="0" applyFont="1" applyFill="1" applyBorder="1" applyAlignment="1">
      <alignment horizontal="center" vertical="center" wrapText="1"/>
    </xf>
    <xf numFmtId="0" fontId="14" fillId="10" borderId="19"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10" borderId="14" xfId="0" applyFont="1" applyFill="1" applyBorder="1" applyAlignment="1">
      <alignment horizontal="center" vertical="center" wrapText="1"/>
    </xf>
    <xf numFmtId="0" fontId="14" fillId="10"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4C02"/>
      <color rgb="FF0090BC"/>
      <color rgb="FFED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24075" cy="7048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71437</xdr:colOff>
      <xdr:row>0</xdr:row>
      <xdr:rowOff>47625</xdr:rowOff>
    </xdr:from>
    <xdr:ext cx="2593730" cy="1023377"/>
    <xdr:pic>
      <xdr:nvPicPr>
        <xdr:cNvPr id="2" name="image1.jpg">
          <a:extLst>
            <a:ext uri="{FF2B5EF4-FFF2-40B4-BE49-F238E27FC236}">
              <a16:creationId xmlns:a16="http://schemas.microsoft.com/office/drawing/2014/main" id="{D6941321-2206-448D-A8A9-7D880AA23A75}"/>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437" y="47625"/>
          <a:ext cx="2593730" cy="1023377"/>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leg.state.vt.us/docs/2012/Acts/ACT171.pdf" TargetMode="External"/><Relationship Id="rId2" Type="http://schemas.openxmlformats.org/officeDocument/2006/relationships/hyperlink" Target="https://www.njleg.state.nj.us/2018/Bills/A2500/2431_R1.PDF" TargetMode="External"/><Relationship Id="rId1" Type="http://schemas.openxmlformats.org/officeDocument/2006/relationships/hyperlink" Target="https://portal.ct.gov/-/media/CID/BulletinHC-124-maxcopay.pdf?la=en"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arkleg.state.ar.us/Bills/Detail?id=HB1569&amp;ddBienniumSession=2021%2F2021R" TargetMode="External"/><Relationship Id="rId18" Type="http://schemas.openxmlformats.org/officeDocument/2006/relationships/hyperlink" Target="https://www.ilga.gov/legislation/billstatus.asp?DocNum=1745&amp;GAID=16&amp;GA=102&amp;DocTypeID=HB&amp;LegID=130432&amp;SessionID=110" TargetMode="External"/><Relationship Id="rId26" Type="http://schemas.openxmlformats.org/officeDocument/2006/relationships/hyperlink" Target="https://legislature.maine.gov/statutes/24-A/title24-Asec4317-A.html" TargetMode="External"/><Relationship Id="rId39" Type="http://schemas.openxmlformats.org/officeDocument/2006/relationships/hyperlink" Target="https://lims.dccouncil.gov/Legislation/B25-0141" TargetMode="External"/><Relationship Id="rId21" Type="http://schemas.openxmlformats.org/officeDocument/2006/relationships/hyperlink" Target="https://www.law.cornell.edu/regulations/new-jersey/NJ-Admin-Code-11-22-5-9" TargetMode="External"/><Relationship Id="rId34" Type="http://schemas.openxmlformats.org/officeDocument/2006/relationships/hyperlink" Target="https://legiscan.com/RI/text/S0871/2023" TargetMode="External"/><Relationship Id="rId42" Type="http://schemas.openxmlformats.org/officeDocument/2006/relationships/hyperlink" Target="https://nashp.org/state-tracker/2024-state-legislation-to-lower-pharmaceutical-costs/" TargetMode="External"/><Relationship Id="rId47" Type="http://schemas.openxmlformats.org/officeDocument/2006/relationships/drawing" Target="../drawings/drawing2.xml"/><Relationship Id="rId7" Type="http://schemas.openxmlformats.org/officeDocument/2006/relationships/hyperlink" Target="https://www.ilga.gov/legislation/publicacts/101/PDF/101-0452.pdf" TargetMode="External"/><Relationship Id="rId2" Type="http://schemas.openxmlformats.org/officeDocument/2006/relationships/hyperlink" Target="http://www.leg.state.vt.us/docs/2012/Acts/ACT171.pdf" TargetMode="External"/><Relationship Id="rId16" Type="http://schemas.openxmlformats.org/officeDocument/2006/relationships/hyperlink" Target="http://www.legis.la.gov/legis/BillInfo.aspx?s=21rs&amp;b=SB94&amp;sbi=y" TargetMode="External"/><Relationship Id="rId29" Type="http://schemas.openxmlformats.org/officeDocument/2006/relationships/hyperlink" Target="https://www.house.leg.state.mn.us/comm/docs/JOap_CwknEuKv5xq6mGGcQ.pdf" TargetMode="External"/><Relationship Id="rId1" Type="http://schemas.openxmlformats.org/officeDocument/2006/relationships/hyperlink" Target="https://www.njleg.state.nj.us/2018/Bills/A2500/2431_R1.PDF" TargetMode="External"/><Relationship Id="rId6" Type="http://schemas.openxmlformats.org/officeDocument/2006/relationships/hyperlink" Target="https://lis.virginia.gov/cgi-bin/legp604.exe?191+ful+CHAP0661" TargetMode="External"/><Relationship Id="rId11" Type="http://schemas.openxmlformats.org/officeDocument/2006/relationships/hyperlink" Target="https://www.nmlegis.gov/Sessions/20%20Regular/final/HB0100.pdf" TargetMode="External"/><Relationship Id="rId24" Type="http://schemas.openxmlformats.org/officeDocument/2006/relationships/hyperlink" Target="https://portal.ct.gov/-/media/CID/BulletinHC-124-maxcopay.pdf?la=en" TargetMode="External"/><Relationship Id="rId32" Type="http://schemas.openxmlformats.org/officeDocument/2006/relationships/hyperlink" Target="https://capitol.texas.gov/BillLookup/History.aspx?LegSess=88R&amp;Bill=HB999" TargetMode="External"/><Relationship Id="rId37" Type="http://schemas.openxmlformats.org/officeDocument/2006/relationships/hyperlink" Target="https://doi.nv.gov/uploadedFiles/doinvgov/Content/Insurers/Life_and_Health/ACA_Plans/PY25_NVMED_%20Filing%20Guidance_FINAL.pdf" TargetMode="External"/><Relationship Id="rId40" Type="http://schemas.openxmlformats.org/officeDocument/2006/relationships/hyperlink" Target="https://www.nysenate.gov/legislation/bills/2023/S1350" TargetMode="External"/><Relationship Id="rId45" Type="http://schemas.openxmlformats.org/officeDocument/2006/relationships/hyperlink" Target="https://www.kff.org/private-insurance/issue-brief/standardized-plans-in-the-health-care-marketplace-changing-requirements/" TargetMode="External"/><Relationship Id="rId5" Type="http://schemas.openxmlformats.org/officeDocument/2006/relationships/hyperlink" Target="https://legiscan.com/WV/text/HB2770/id/1959170" TargetMode="External"/><Relationship Id="rId15" Type="http://schemas.openxmlformats.org/officeDocument/2006/relationships/hyperlink" Target="https://legiscan.com/CT/bill/SB01003/2021" TargetMode="External"/><Relationship Id="rId23" Type="http://schemas.openxmlformats.org/officeDocument/2006/relationships/hyperlink" Target="https://agency.accesshealthct.com/wp-content/uploads/2021/03/HPBQAC_Meeting-Presentation_032521.pdf" TargetMode="External"/><Relationship Id="rId28" Type="http://schemas.openxmlformats.org/officeDocument/2006/relationships/hyperlink" Target="https://app.leg.wa.gov/billsummary?BillNumber=5610&amp;Initiative=false&amp;Year=2021" TargetMode="External"/><Relationship Id="rId36" Type="http://schemas.openxmlformats.org/officeDocument/2006/relationships/hyperlink" Target="https://legislature.vermont.gov/Documents/2024/Docs/ACTS/ACT127/ACT127%20As%20Enacted.pdf" TargetMode="External"/><Relationship Id="rId10" Type="http://schemas.openxmlformats.org/officeDocument/2006/relationships/hyperlink" Target="https://dfr.oregon.gov/healthrates/documents/plan_summary.pdf" TargetMode="External"/><Relationship Id="rId19" Type="http://schemas.openxmlformats.org/officeDocument/2006/relationships/hyperlink" Target="https://www.ncleg.gov/BillLookUp/2021/S257" TargetMode="External"/><Relationship Id="rId31" Type="http://schemas.openxmlformats.org/officeDocument/2006/relationships/hyperlink" Target="http://https/legis.delaware.gov/json/BillDetail/GenerateHtmlDocumentEngrossment?engrossmentId=25174&amp;docTypeId=6" TargetMode="External"/><Relationship Id="rId44" Type="http://schemas.openxmlformats.org/officeDocument/2006/relationships/hyperlink" Target="https://www.kff.org/affordable-care-act/state-indicator/state-health-insurance-marketplace-types/?currentTimeframe=0&amp;sortModel=%7B%22colId%22:%22Location%22,%22sort%22:%22asc%22%7D" TargetMode="External"/><Relationship Id="rId4" Type="http://schemas.openxmlformats.org/officeDocument/2006/relationships/hyperlink" Target="http://www.legis.ga.gov/legislation/en-US/Display/20192020/SB/313" TargetMode="External"/><Relationship Id="rId9" Type="http://schemas.openxmlformats.org/officeDocument/2006/relationships/hyperlink" Target="https://www.mahealthconnector.org/wp-content/uploads/rules-and-regulations/AdminBulletin06-21.pdf" TargetMode="External"/><Relationship Id="rId14" Type="http://schemas.openxmlformats.org/officeDocument/2006/relationships/hyperlink" Target="https://apps.legislature.ky.gov/record/21rs/sb45.html" TargetMode="External"/><Relationship Id="rId22" Type="http://schemas.openxmlformats.org/officeDocument/2006/relationships/hyperlink" Target="https://drive.google.com/file/d/15cLaKN12uhwUarXmKvYsMtqoI-SJruf2/view" TargetMode="External"/><Relationship Id="rId27" Type="http://schemas.openxmlformats.org/officeDocument/2006/relationships/hyperlink" Target="https://leg.mt.gov/bills/2019/SB0399/SB0335_1.pdf" TargetMode="External"/><Relationship Id="rId30" Type="http://schemas.openxmlformats.org/officeDocument/2006/relationships/hyperlink" Target="https://www.revisor.mn.gov/bills/bill.php?b=senate&amp;f=sf3472&amp;ssn=0&amp;y=2022" TargetMode="External"/><Relationship Id="rId35" Type="http://schemas.openxmlformats.org/officeDocument/2006/relationships/hyperlink" Target="https://olis.oregonlegislature.gov/liz/2024R1/Downloads/MeasureDocument/HB4113" TargetMode="External"/><Relationship Id="rId43" Type="http://schemas.openxmlformats.org/officeDocument/2006/relationships/hyperlink" Target="https://allcopayscount.org/state-legislation-against-copay-accumulators/" TargetMode="External"/><Relationship Id="rId8" Type="http://schemas.openxmlformats.org/officeDocument/2006/relationships/hyperlink" Target="https://www.azleg.gov/legtext/54leg/1R/laws/0075.htm" TargetMode="External"/><Relationship Id="rId3" Type="http://schemas.openxmlformats.org/officeDocument/2006/relationships/hyperlink" Target="https://nam03.safelinks.protection.outlook.com/?url=http%3A%2F%2Flawfilesext.leg.wa.gov%2Fbiennium%2F2019-20%2FPdf%2FBills%2FSession%2520Laws%2FSenate%2F5526-S.SL.pdf&amp;amp;data=02%7C01%7Cshawna.bruce%40wahbexchange.org%7C91abf988c9a545517f2b08d727de86b9%7C89cde3414a8a4ecd979cba22ae5c541f%7C0%7C0%7C637021709000088784&amp;amp;sdata=IlvXtXZzyl8xKIhXP%2BpNfKvFlkaghOn6xS3bbDZA8f4%3D&amp;amp;reserved=0" TargetMode="External"/><Relationship Id="rId12" Type="http://schemas.openxmlformats.org/officeDocument/2006/relationships/hyperlink" Target="https://www.commonwealthfund.org/blog/2015/state-efforts-reduce-consumers-cost-sharing-prescription-drugs" TargetMode="External"/><Relationship Id="rId17" Type="http://schemas.openxmlformats.org/officeDocument/2006/relationships/hyperlink" Target="http://www.oklegislature.gov/BillInfo.aspx?Bill=hb2678&amp;Session=2100" TargetMode="External"/><Relationship Id="rId25" Type="http://schemas.openxmlformats.org/officeDocument/2006/relationships/hyperlink" Target="https://hbx.dc.gov/sites/default/files/dc/sites/hbx/page_content/attachments/Standard%20Plans%202022%20Final.pdf" TargetMode="External"/><Relationship Id="rId33" Type="http://schemas.openxmlformats.org/officeDocument/2006/relationships/hyperlink" Target="https://legiscan.com/RI/text/S0871/2023" TargetMode="External"/><Relationship Id="rId38" Type="http://schemas.openxmlformats.org/officeDocument/2006/relationships/hyperlink" Target="https://leg.colorado.gov/bills/sb23-195" TargetMode="External"/><Relationship Id="rId46" Type="http://schemas.openxmlformats.org/officeDocument/2006/relationships/printerSettings" Target="../printerSettings/printerSettings1.bin"/><Relationship Id="rId20" Type="http://schemas.openxmlformats.org/officeDocument/2006/relationships/hyperlink" Target="https://legiscan.com/TN/bill/HB0619/2021" TargetMode="External"/><Relationship Id="rId41" Type="http://schemas.openxmlformats.org/officeDocument/2006/relationships/hyperlink" Target="https://nmlegis.gov/Legislation/Legislation?Chamber=S&amp;LegType=B&amp;LegNo=51&amp;year=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D1000"/>
  <sheetViews>
    <sheetView showGridLines="0" workbookViewId="0">
      <pane ySplit="5" topLeftCell="A27" activePane="bottomLeft" state="frozen"/>
      <selection pane="bottomLeft" activeCell="C27" sqref="C27"/>
    </sheetView>
  </sheetViews>
  <sheetFormatPr defaultColWidth="11.23046875" defaultRowHeight="15" customHeight="1" x14ac:dyDescent="0.3"/>
  <cols>
    <col min="1" max="1" width="6" customWidth="1"/>
    <col min="2" max="2" width="18.07421875" customWidth="1"/>
    <col min="3" max="3" width="25.69140625" customWidth="1"/>
    <col min="4" max="6" width="19.07421875" customWidth="1"/>
    <col min="7" max="7" width="18.61328125" customWidth="1"/>
    <col min="8" max="8" width="19" customWidth="1"/>
    <col min="9" max="9" width="9.3828125" customWidth="1"/>
    <col min="10" max="10" width="16.69140625" customWidth="1"/>
    <col min="11" max="30" width="6.61328125" customWidth="1"/>
  </cols>
  <sheetData>
    <row r="2" spans="1:30" ht="57" customHeight="1" x14ac:dyDescent="0.3">
      <c r="A2" s="83" t="s">
        <v>0</v>
      </c>
      <c r="B2" s="84"/>
      <c r="C2" s="84"/>
      <c r="D2" s="84"/>
      <c r="E2" s="84"/>
      <c r="F2" s="84"/>
      <c r="G2" s="84"/>
      <c r="H2" s="84"/>
      <c r="I2" s="84"/>
      <c r="J2" s="84"/>
    </row>
    <row r="3" spans="1:30" ht="24" customHeight="1" x14ac:dyDescent="0.3">
      <c r="A3" s="6"/>
      <c r="B3" s="85" t="s">
        <v>1</v>
      </c>
      <c r="C3" s="86"/>
      <c r="D3" s="86"/>
      <c r="E3" s="86"/>
      <c r="F3" s="86"/>
      <c r="G3" s="86"/>
      <c r="H3" s="86"/>
      <c r="I3" s="86"/>
      <c r="J3" s="87"/>
      <c r="K3" s="9"/>
      <c r="L3" s="9"/>
      <c r="M3" s="9"/>
      <c r="N3" s="9"/>
      <c r="O3" s="9"/>
      <c r="P3" s="9"/>
      <c r="Q3" s="9"/>
      <c r="R3" s="9"/>
      <c r="S3" s="9"/>
      <c r="T3" s="9"/>
      <c r="U3" s="9"/>
      <c r="V3" s="9"/>
      <c r="W3" s="9"/>
      <c r="X3" s="9"/>
      <c r="Y3" s="9"/>
      <c r="Z3" s="9"/>
      <c r="AA3" s="9"/>
      <c r="AB3" s="9"/>
      <c r="AC3" s="9"/>
      <c r="AD3" s="9"/>
    </row>
    <row r="4" spans="1:30" ht="24" customHeight="1" x14ac:dyDescent="0.3">
      <c r="A4" s="11"/>
      <c r="B4" s="88" t="s">
        <v>2</v>
      </c>
      <c r="C4" s="89"/>
      <c r="D4" s="38"/>
      <c r="E4" s="88" t="s">
        <v>3</v>
      </c>
      <c r="F4" s="89"/>
      <c r="G4" s="38"/>
      <c r="H4" s="90" t="s">
        <v>4</v>
      </c>
      <c r="I4" s="90" t="s">
        <v>5</v>
      </c>
      <c r="J4" s="90" t="s">
        <v>6</v>
      </c>
      <c r="K4" s="14"/>
      <c r="L4" s="15"/>
      <c r="M4" s="15"/>
      <c r="N4" s="15"/>
      <c r="O4" s="15"/>
      <c r="P4" s="15"/>
      <c r="Q4" s="15"/>
      <c r="R4" s="15"/>
      <c r="S4" s="15"/>
      <c r="T4" s="15"/>
      <c r="U4" s="15"/>
      <c r="V4" s="15"/>
      <c r="W4" s="15"/>
      <c r="X4" s="15"/>
      <c r="Y4" s="15"/>
      <c r="Z4" s="15"/>
      <c r="AA4" s="15"/>
      <c r="AB4" s="15"/>
      <c r="AC4" s="15"/>
      <c r="AD4" s="15"/>
    </row>
    <row r="5" spans="1:30" ht="24" customHeight="1" x14ac:dyDescent="0.3">
      <c r="A5" s="16"/>
      <c r="B5" s="17" t="s">
        <v>7</v>
      </c>
      <c r="C5" s="17" t="s">
        <v>8</v>
      </c>
      <c r="D5" s="17" t="s">
        <v>9</v>
      </c>
      <c r="E5" s="17" t="s">
        <v>10</v>
      </c>
      <c r="F5" s="18" t="s">
        <v>11</v>
      </c>
      <c r="G5" s="19" t="s">
        <v>12</v>
      </c>
      <c r="H5" s="91"/>
      <c r="I5" s="91"/>
      <c r="J5" s="91"/>
      <c r="K5" s="14"/>
      <c r="L5" s="15"/>
      <c r="M5" s="15"/>
      <c r="N5" s="15"/>
      <c r="O5" s="15"/>
      <c r="P5" s="15"/>
      <c r="Q5" s="15"/>
      <c r="R5" s="15"/>
      <c r="S5" s="15"/>
      <c r="T5" s="15"/>
      <c r="U5" s="15"/>
      <c r="V5" s="15"/>
      <c r="W5" s="15"/>
      <c r="X5" s="15"/>
      <c r="Y5" s="15"/>
      <c r="Z5" s="15"/>
      <c r="AA5" s="15"/>
      <c r="AB5" s="15"/>
      <c r="AC5" s="15"/>
      <c r="AD5" s="15"/>
    </row>
    <row r="6" spans="1:30" ht="37.5" customHeight="1" x14ac:dyDescent="0.3">
      <c r="A6" s="20" t="s">
        <v>13</v>
      </c>
      <c r="B6" s="22" t="s">
        <v>14</v>
      </c>
      <c r="C6" s="21" t="s">
        <v>15</v>
      </c>
      <c r="D6" s="21" t="s">
        <v>16</v>
      </c>
      <c r="E6" s="21" t="s">
        <v>14</v>
      </c>
      <c r="F6" s="21" t="s">
        <v>15</v>
      </c>
      <c r="G6" s="21" t="s">
        <v>16</v>
      </c>
      <c r="H6" s="22" t="s">
        <v>15</v>
      </c>
      <c r="I6" s="23" t="s">
        <v>17</v>
      </c>
      <c r="J6" s="24"/>
      <c r="K6" s="14"/>
      <c r="L6" s="15"/>
      <c r="M6" s="15"/>
      <c r="N6" s="15"/>
      <c r="O6" s="15"/>
      <c r="P6" s="15"/>
      <c r="Q6" s="15"/>
      <c r="R6" s="15"/>
      <c r="S6" s="15"/>
      <c r="T6" s="15"/>
      <c r="U6" s="15"/>
      <c r="V6" s="15"/>
      <c r="W6" s="15"/>
      <c r="X6" s="15"/>
      <c r="Y6" s="15"/>
      <c r="Z6" s="15"/>
      <c r="AA6" s="15"/>
      <c r="AB6" s="15"/>
      <c r="AC6" s="15"/>
      <c r="AD6" s="15"/>
    </row>
    <row r="7" spans="1:30" ht="37.5" customHeight="1" x14ac:dyDescent="0.3">
      <c r="A7" s="20" t="s">
        <v>18</v>
      </c>
      <c r="B7" s="22" t="s">
        <v>14</v>
      </c>
      <c r="C7" s="21" t="s">
        <v>15</v>
      </c>
      <c r="D7" s="21" t="s">
        <v>16</v>
      </c>
      <c r="E7" s="21" t="s">
        <v>14</v>
      </c>
      <c r="F7" s="21" t="s">
        <v>15</v>
      </c>
      <c r="G7" s="21" t="s">
        <v>16</v>
      </c>
      <c r="H7" s="22" t="s">
        <v>19</v>
      </c>
      <c r="I7" s="23" t="s">
        <v>17</v>
      </c>
      <c r="J7" s="25" t="str">
        <f>HYPERLINK("http://www.akleg.gov/basis/Bill/Detail/29?Root=SB%20142","SB 142 (2016)")</f>
        <v>SB 142 (2016)</v>
      </c>
      <c r="K7" s="14"/>
      <c r="L7" s="15"/>
      <c r="M7" s="15"/>
      <c r="N7" s="15"/>
      <c r="O7" s="15"/>
      <c r="P7" s="15"/>
      <c r="Q7" s="15"/>
      <c r="R7" s="15"/>
      <c r="S7" s="15"/>
      <c r="T7" s="15"/>
      <c r="U7" s="15"/>
      <c r="V7" s="15"/>
      <c r="W7" s="15"/>
      <c r="X7" s="15"/>
      <c r="Y7" s="15"/>
      <c r="Z7" s="15"/>
      <c r="AA7" s="15"/>
      <c r="AB7" s="15"/>
      <c r="AC7" s="15"/>
      <c r="AD7" s="15"/>
    </row>
    <row r="8" spans="1:30" ht="37.5" customHeight="1" x14ac:dyDescent="0.3">
      <c r="A8" s="20" t="s">
        <v>20</v>
      </c>
      <c r="B8" s="22" t="s">
        <v>14</v>
      </c>
      <c r="C8" s="21" t="s">
        <v>15</v>
      </c>
      <c r="D8" s="21" t="s">
        <v>16</v>
      </c>
      <c r="E8" s="21" t="s">
        <v>14</v>
      </c>
      <c r="F8" s="21" t="s">
        <v>15</v>
      </c>
      <c r="G8" s="21" t="s">
        <v>16</v>
      </c>
      <c r="H8" s="22" t="s">
        <v>19</v>
      </c>
      <c r="I8" s="23" t="s">
        <v>17</v>
      </c>
      <c r="J8" s="25" t="str">
        <f>HYPERLINK("https://apps.azleg.gov/BillStatus/BillOverview/71146","HB 2078 (2014)")</f>
        <v>HB 2078 (2014)</v>
      </c>
      <c r="K8" s="14"/>
      <c r="L8" s="15"/>
      <c r="M8" s="15"/>
      <c r="N8" s="15"/>
      <c r="O8" s="15"/>
      <c r="P8" s="15"/>
      <c r="Q8" s="15"/>
      <c r="R8" s="15"/>
      <c r="S8" s="15"/>
      <c r="T8" s="15"/>
      <c r="U8" s="15"/>
      <c r="V8" s="15"/>
      <c r="W8" s="15"/>
      <c r="X8" s="15"/>
      <c r="Y8" s="15"/>
      <c r="Z8" s="15"/>
      <c r="AA8" s="15"/>
      <c r="AB8" s="15"/>
      <c r="AC8" s="15"/>
      <c r="AD8" s="15"/>
    </row>
    <row r="9" spans="1:30" ht="37.5" customHeight="1" x14ac:dyDescent="0.3">
      <c r="A9" s="20" t="s">
        <v>21</v>
      </c>
      <c r="B9" s="22" t="s">
        <v>14</v>
      </c>
      <c r="C9" s="21" t="s">
        <v>15</v>
      </c>
      <c r="D9" s="21" t="s">
        <v>16</v>
      </c>
      <c r="E9" s="21" t="s">
        <v>14</v>
      </c>
      <c r="F9" s="21" t="s">
        <v>15</v>
      </c>
      <c r="G9" s="21" t="s">
        <v>16</v>
      </c>
      <c r="H9" s="22" t="s">
        <v>19</v>
      </c>
      <c r="I9" s="23" t="s">
        <v>17</v>
      </c>
      <c r="J9" s="25" t="str">
        <f>HYPERLINK("http://www.arkleg.state.ar.us/assembly/2017/2017R/Bills/HB1592.pdf","HB 1592 (2017)")</f>
        <v>HB 1592 (2017)</v>
      </c>
      <c r="K9" s="14"/>
      <c r="L9" s="15"/>
      <c r="M9" s="15"/>
      <c r="N9" s="15"/>
      <c r="O9" s="15"/>
      <c r="P9" s="15"/>
      <c r="Q9" s="15"/>
      <c r="R9" s="15"/>
      <c r="S9" s="15"/>
      <c r="T9" s="15"/>
      <c r="U9" s="15"/>
      <c r="V9" s="15"/>
      <c r="W9" s="15"/>
      <c r="X9" s="15"/>
      <c r="Y9" s="15"/>
      <c r="Z9" s="15"/>
      <c r="AA9" s="15"/>
      <c r="AB9" s="15"/>
      <c r="AC9" s="15"/>
      <c r="AD9" s="15"/>
    </row>
    <row r="10" spans="1:30" ht="72.75" customHeight="1" x14ac:dyDescent="0.3">
      <c r="A10" s="20" t="s">
        <v>22</v>
      </c>
      <c r="B10" s="22" t="s">
        <v>23</v>
      </c>
      <c r="C10" s="43" t="s">
        <v>24</v>
      </c>
      <c r="D10" s="21" t="s">
        <v>25</v>
      </c>
      <c r="E10" s="21" t="s">
        <v>14</v>
      </c>
      <c r="F10" s="21" t="s">
        <v>15</v>
      </c>
      <c r="G10" s="21" t="s">
        <v>16</v>
      </c>
      <c r="H10" s="22" t="s">
        <v>26</v>
      </c>
      <c r="I10" s="23" t="s">
        <v>25</v>
      </c>
      <c r="J10" s="39" t="str">
        <f>HYPERLINK("https://leginfo.legislature.ca.gov/faces/billNavClient.xhtml?bill_id=201520160AB339","AB 339 (2015)")</f>
        <v>AB 339 (2015)</v>
      </c>
      <c r="K10" s="14"/>
      <c r="L10" s="15"/>
      <c r="M10" s="15"/>
      <c r="N10" s="15"/>
      <c r="O10" s="15"/>
      <c r="P10" s="15"/>
      <c r="Q10" s="15"/>
      <c r="R10" s="15"/>
      <c r="S10" s="15"/>
      <c r="T10" s="15"/>
      <c r="U10" s="15"/>
      <c r="V10" s="15"/>
      <c r="W10" s="15"/>
      <c r="X10" s="15"/>
      <c r="Y10" s="15"/>
      <c r="Z10" s="15"/>
      <c r="AA10" s="15"/>
      <c r="AB10" s="15"/>
      <c r="AC10" s="15"/>
      <c r="AD10" s="15"/>
    </row>
    <row r="11" spans="1:30" ht="150" customHeight="1" x14ac:dyDescent="0.3">
      <c r="A11" s="20" t="s">
        <v>27</v>
      </c>
      <c r="B11" s="22" t="s">
        <v>23</v>
      </c>
      <c r="C11" s="43" t="s">
        <v>28</v>
      </c>
      <c r="D11" s="21" t="s">
        <v>25</v>
      </c>
      <c r="E11" s="21" t="s">
        <v>29</v>
      </c>
      <c r="F11" s="22" t="s">
        <v>30</v>
      </c>
      <c r="G11" s="22" t="s">
        <v>25</v>
      </c>
      <c r="H11" s="22" t="s">
        <v>31</v>
      </c>
      <c r="I11" s="26" t="s">
        <v>25</v>
      </c>
      <c r="J11" s="27" t="str">
        <f>HYPERLINK("https://drive.google.com/file/d/0B7EeY5Lrg3_qaWFEVzJFUWRYenc/view","Bulletin B4.82 and Final Rule 4-2-58")</f>
        <v>Bulletin B4.82 and Final Rule 4-2-58</v>
      </c>
      <c r="K11" s="14"/>
      <c r="L11" s="15"/>
      <c r="M11" s="15"/>
      <c r="N11" s="15"/>
      <c r="O11" s="15"/>
      <c r="P11" s="15"/>
      <c r="Q11" s="15"/>
      <c r="R11" s="15"/>
      <c r="S11" s="15"/>
      <c r="T11" s="15"/>
      <c r="U11" s="15"/>
      <c r="V11" s="15"/>
      <c r="W11" s="15"/>
      <c r="X11" s="15"/>
      <c r="Y11" s="15"/>
      <c r="Z11" s="15"/>
      <c r="AA11" s="15"/>
      <c r="AB11" s="15"/>
      <c r="AC11" s="15"/>
      <c r="AD11" s="15"/>
    </row>
    <row r="12" spans="1:30" ht="135.75" customHeight="1" x14ac:dyDescent="0.3">
      <c r="A12" s="28" t="s">
        <v>32</v>
      </c>
      <c r="B12" s="22" t="s">
        <v>33</v>
      </c>
      <c r="C12" s="44" t="s">
        <v>34</v>
      </c>
      <c r="D12" s="21"/>
      <c r="E12" s="21" t="s">
        <v>14</v>
      </c>
      <c r="F12" s="21" t="s">
        <v>15</v>
      </c>
      <c r="G12" s="29"/>
      <c r="H12" s="28" t="s">
        <v>35</v>
      </c>
      <c r="I12" s="30" t="s">
        <v>36</v>
      </c>
      <c r="J12" s="45" t="s">
        <v>37</v>
      </c>
      <c r="K12" s="14"/>
      <c r="L12" s="15"/>
      <c r="M12" s="15"/>
      <c r="N12" s="15"/>
      <c r="O12" s="15"/>
      <c r="P12" s="15"/>
      <c r="Q12" s="15"/>
      <c r="R12" s="15"/>
      <c r="S12" s="15"/>
      <c r="T12" s="15"/>
      <c r="U12" s="15"/>
      <c r="V12" s="15"/>
      <c r="W12" s="15"/>
      <c r="X12" s="15"/>
      <c r="Y12" s="15"/>
      <c r="Z12" s="15"/>
      <c r="AA12" s="15"/>
      <c r="AB12" s="15"/>
      <c r="AC12" s="15"/>
      <c r="AD12" s="15"/>
    </row>
    <row r="13" spans="1:30" ht="75.75" customHeight="1" x14ac:dyDescent="0.3">
      <c r="A13" s="20" t="s">
        <v>38</v>
      </c>
      <c r="B13" s="22" t="s">
        <v>23</v>
      </c>
      <c r="C13" s="22" t="s">
        <v>39</v>
      </c>
      <c r="D13" s="21"/>
      <c r="E13" s="21" t="s">
        <v>14</v>
      </c>
      <c r="F13" s="21" t="s">
        <v>15</v>
      </c>
      <c r="G13" s="21"/>
      <c r="H13" s="22" t="s">
        <v>40</v>
      </c>
      <c r="I13" s="23" t="s">
        <v>41</v>
      </c>
      <c r="J13" s="40" t="str">
        <f>HYPERLINK("https://legiscan.com/DE/text/SB35/2013","SB 35 (2013)  ")</f>
        <v xml:space="preserve">SB 35 (2013)  </v>
      </c>
      <c r="K13" s="14"/>
      <c r="L13" s="15"/>
      <c r="M13" s="15"/>
      <c r="N13" s="15"/>
      <c r="O13" s="15"/>
      <c r="P13" s="15"/>
      <c r="Q13" s="15"/>
      <c r="R13" s="15"/>
      <c r="S13" s="15"/>
      <c r="T13" s="15"/>
      <c r="U13" s="15"/>
      <c r="V13" s="15"/>
      <c r="W13" s="15"/>
      <c r="X13" s="15"/>
      <c r="Y13" s="15"/>
      <c r="Z13" s="15"/>
      <c r="AA13" s="15"/>
      <c r="AB13" s="15"/>
      <c r="AC13" s="15"/>
      <c r="AD13" s="15"/>
    </row>
    <row r="14" spans="1:30" ht="72.75" customHeight="1" x14ac:dyDescent="0.3">
      <c r="A14" s="20" t="s">
        <v>42</v>
      </c>
      <c r="B14" s="22" t="s">
        <v>43</v>
      </c>
      <c r="C14" s="46" t="s">
        <v>44</v>
      </c>
      <c r="D14" s="29"/>
      <c r="E14" s="21" t="s">
        <v>14</v>
      </c>
      <c r="F14" s="21" t="s">
        <v>15</v>
      </c>
      <c r="G14" s="21"/>
      <c r="H14" s="22" t="s">
        <v>45</v>
      </c>
      <c r="I14" s="23" t="s">
        <v>41</v>
      </c>
      <c r="J14" s="27" t="str">
        <f>HYPERLINK("http://lims.dccouncil.us/Legislation/B21-0032","B21-0032 (2017)")</f>
        <v>B21-0032 (2017)</v>
      </c>
      <c r="K14" s="14"/>
      <c r="L14" s="15"/>
      <c r="M14" s="15"/>
      <c r="N14" s="15"/>
      <c r="O14" s="15"/>
      <c r="P14" s="15"/>
      <c r="Q14" s="15"/>
      <c r="R14" s="15"/>
      <c r="S14" s="15"/>
      <c r="T14" s="15"/>
      <c r="U14" s="15"/>
      <c r="V14" s="15"/>
      <c r="W14" s="15"/>
      <c r="X14" s="15"/>
      <c r="Y14" s="15"/>
      <c r="Z14" s="15"/>
      <c r="AA14" s="15"/>
      <c r="AB14" s="15"/>
      <c r="AC14" s="15"/>
      <c r="AD14" s="15"/>
    </row>
    <row r="15" spans="1:30" ht="37.5" customHeight="1" x14ac:dyDescent="0.3">
      <c r="A15" s="20" t="s">
        <v>46</v>
      </c>
      <c r="B15" s="22" t="s">
        <v>47</v>
      </c>
      <c r="C15" s="22" t="s">
        <v>48</v>
      </c>
      <c r="D15" s="21"/>
      <c r="E15" s="21" t="s">
        <v>14</v>
      </c>
      <c r="F15" s="21" t="s">
        <v>15</v>
      </c>
      <c r="G15" s="21"/>
      <c r="H15" s="22" t="s">
        <v>19</v>
      </c>
      <c r="I15" s="23" t="s">
        <v>49</v>
      </c>
      <c r="J15" s="40" t="str">
        <f>HYPERLINK("http://laws.flrules.org/2013/153","Ch. 2013 -153")</f>
        <v>Ch. 2013 -153</v>
      </c>
      <c r="K15" s="14"/>
      <c r="L15" s="15"/>
      <c r="M15" s="15"/>
      <c r="N15" s="15"/>
      <c r="O15" s="15"/>
      <c r="P15" s="15"/>
      <c r="Q15" s="15"/>
      <c r="R15" s="15"/>
      <c r="S15" s="15"/>
      <c r="T15" s="15"/>
      <c r="U15" s="15"/>
      <c r="V15" s="15"/>
      <c r="W15" s="15"/>
      <c r="X15" s="15"/>
      <c r="Y15" s="15"/>
      <c r="Z15" s="15"/>
      <c r="AA15" s="15"/>
      <c r="AB15" s="15"/>
      <c r="AC15" s="15"/>
      <c r="AD15" s="15"/>
    </row>
    <row r="16" spans="1:30" ht="37.5" customHeight="1" x14ac:dyDescent="0.3">
      <c r="A16" s="20" t="s">
        <v>50</v>
      </c>
      <c r="B16" s="22" t="s">
        <v>47</v>
      </c>
      <c r="C16" s="22" t="s">
        <v>51</v>
      </c>
      <c r="D16" s="21"/>
      <c r="E16" s="21" t="s">
        <v>14</v>
      </c>
      <c r="F16" s="21" t="s">
        <v>15</v>
      </c>
      <c r="G16" s="21"/>
      <c r="H16" s="22" t="s">
        <v>19</v>
      </c>
      <c r="I16" s="23" t="s">
        <v>49</v>
      </c>
      <c r="J16" s="40" t="str">
        <f>HYPERLINK("http://www.legis.ga.gov/Legislation/en-US/display/20132014/HB/943","HB 943 (2014)")</f>
        <v>HB 943 (2014)</v>
      </c>
      <c r="K16" s="14"/>
      <c r="L16" s="15"/>
      <c r="M16" s="15"/>
      <c r="N16" s="15"/>
      <c r="O16" s="15"/>
      <c r="P16" s="15"/>
      <c r="Q16" s="15"/>
      <c r="R16" s="15"/>
      <c r="S16" s="15"/>
      <c r="T16" s="15"/>
      <c r="U16" s="15"/>
      <c r="V16" s="15"/>
      <c r="W16" s="15"/>
      <c r="X16" s="15"/>
      <c r="Y16" s="15"/>
      <c r="Z16" s="15"/>
      <c r="AA16" s="15"/>
      <c r="AB16" s="15"/>
      <c r="AC16" s="15"/>
      <c r="AD16" s="15"/>
    </row>
    <row r="17" spans="1:30" ht="37.5" customHeight="1" x14ac:dyDescent="0.3">
      <c r="A17" s="20" t="s">
        <v>52</v>
      </c>
      <c r="B17" s="22" t="s">
        <v>53</v>
      </c>
      <c r="C17" s="21" t="s">
        <v>15</v>
      </c>
      <c r="D17" s="21"/>
      <c r="E17" s="21" t="s">
        <v>14</v>
      </c>
      <c r="F17" s="21" t="s">
        <v>15</v>
      </c>
      <c r="G17" s="21"/>
      <c r="H17" s="22" t="s">
        <v>19</v>
      </c>
      <c r="I17" s="23" t="s">
        <v>17</v>
      </c>
      <c r="J17" s="40" t="str">
        <f>HYPERLINK("https://law.justia.com/codes/hawaii/2009/volume-09/title-insurance/chapter-432/hrs-0432-0001-0616-htm/","HRS § 432:1-616 (2009)")</f>
        <v>HRS § 432:1-616 (2009)</v>
      </c>
      <c r="K17" s="14"/>
      <c r="L17" s="15"/>
      <c r="M17" s="15"/>
      <c r="N17" s="15"/>
      <c r="O17" s="15"/>
      <c r="P17" s="15"/>
      <c r="Q17" s="15"/>
      <c r="R17" s="15"/>
      <c r="S17" s="15"/>
      <c r="T17" s="15"/>
      <c r="U17" s="15"/>
      <c r="V17" s="15"/>
      <c r="W17" s="15"/>
      <c r="X17" s="15"/>
      <c r="Y17" s="15"/>
      <c r="Z17" s="15"/>
      <c r="AA17" s="15"/>
      <c r="AB17" s="15"/>
      <c r="AC17" s="15"/>
      <c r="AD17" s="15"/>
    </row>
    <row r="18" spans="1:30" ht="37.5" customHeight="1" x14ac:dyDescent="0.3">
      <c r="A18" s="20" t="s">
        <v>54</v>
      </c>
      <c r="B18" s="22" t="s">
        <v>53</v>
      </c>
      <c r="C18" s="21" t="s">
        <v>15</v>
      </c>
      <c r="D18" s="21"/>
      <c r="E18" s="21" t="s">
        <v>14</v>
      </c>
      <c r="F18" s="21" t="s">
        <v>15</v>
      </c>
      <c r="G18" s="21"/>
      <c r="H18" s="21" t="s">
        <v>15</v>
      </c>
      <c r="I18" s="23" t="s">
        <v>17</v>
      </c>
      <c r="J18" s="31" t="s">
        <v>15</v>
      </c>
      <c r="K18" s="14"/>
      <c r="L18" s="15"/>
      <c r="M18" s="15"/>
      <c r="N18" s="15"/>
      <c r="O18" s="15"/>
      <c r="P18" s="15"/>
      <c r="Q18" s="15"/>
      <c r="R18" s="15"/>
      <c r="S18" s="15"/>
      <c r="T18" s="15"/>
      <c r="U18" s="15"/>
      <c r="V18" s="15"/>
      <c r="W18" s="15"/>
      <c r="X18" s="15"/>
      <c r="Y18" s="15"/>
      <c r="Z18" s="15"/>
      <c r="AA18" s="15"/>
      <c r="AB18" s="15"/>
      <c r="AC18" s="15"/>
      <c r="AD18" s="15"/>
    </row>
    <row r="19" spans="1:30" ht="37.5" customHeight="1" x14ac:dyDescent="0.3">
      <c r="A19" s="20" t="s">
        <v>55</v>
      </c>
      <c r="B19" s="22" t="s">
        <v>56</v>
      </c>
      <c r="C19" s="22" t="s">
        <v>15</v>
      </c>
      <c r="D19" s="21"/>
      <c r="E19" s="21" t="s">
        <v>14</v>
      </c>
      <c r="F19" s="21" t="s">
        <v>15</v>
      </c>
      <c r="G19" s="21"/>
      <c r="H19" s="22" t="s">
        <v>19</v>
      </c>
      <c r="I19" s="23" t="s">
        <v>17</v>
      </c>
      <c r="J19" s="40" t="str">
        <f>HYPERLINK("http://www.ilga.gov/legislation/BillStatus.asp?DocNum=1825&amp;GAID=11&amp;DocTypeID=HB&amp;SessionID=84&amp;GA=97","HB 1825 (2011)")</f>
        <v>HB 1825 (2011)</v>
      </c>
      <c r="K19" s="14"/>
      <c r="L19" s="15"/>
      <c r="M19" s="15"/>
      <c r="N19" s="15"/>
      <c r="O19" s="15"/>
      <c r="P19" s="15"/>
      <c r="Q19" s="15"/>
      <c r="R19" s="15"/>
      <c r="S19" s="15"/>
      <c r="T19" s="15"/>
      <c r="U19" s="15"/>
      <c r="V19" s="15"/>
      <c r="W19" s="15"/>
      <c r="X19" s="15"/>
      <c r="Y19" s="15"/>
      <c r="Z19" s="15"/>
      <c r="AA19" s="15"/>
      <c r="AB19" s="15"/>
      <c r="AC19" s="15"/>
      <c r="AD19" s="15"/>
    </row>
    <row r="20" spans="1:30" ht="37.5" customHeight="1" x14ac:dyDescent="0.3">
      <c r="A20" s="20" t="s">
        <v>57</v>
      </c>
      <c r="B20" s="22" t="s">
        <v>53</v>
      </c>
      <c r="C20" s="21" t="s">
        <v>15</v>
      </c>
      <c r="D20" s="21"/>
      <c r="E20" s="21" t="s">
        <v>14</v>
      </c>
      <c r="F20" s="21" t="s">
        <v>15</v>
      </c>
      <c r="G20" s="21"/>
      <c r="H20" s="22" t="s">
        <v>19</v>
      </c>
      <c r="I20" s="23" t="s">
        <v>17</v>
      </c>
      <c r="J20" s="31" t="s">
        <v>15</v>
      </c>
      <c r="K20" s="14"/>
      <c r="L20" s="15"/>
      <c r="M20" s="15"/>
      <c r="N20" s="15"/>
      <c r="O20" s="15"/>
      <c r="P20" s="15"/>
      <c r="Q20" s="15"/>
      <c r="R20" s="15"/>
      <c r="S20" s="15"/>
      <c r="T20" s="15"/>
      <c r="U20" s="15"/>
      <c r="V20" s="15"/>
      <c r="W20" s="15"/>
      <c r="X20" s="15"/>
      <c r="Y20" s="15"/>
      <c r="Z20" s="15"/>
      <c r="AA20" s="15"/>
      <c r="AB20" s="15"/>
      <c r="AC20" s="15"/>
      <c r="AD20" s="15"/>
    </row>
    <row r="21" spans="1:30" ht="37.5" customHeight="1" x14ac:dyDescent="0.3">
      <c r="A21" s="20" t="s">
        <v>58</v>
      </c>
      <c r="B21" s="22" t="s">
        <v>53</v>
      </c>
      <c r="C21" s="21" t="s">
        <v>15</v>
      </c>
      <c r="D21" s="21"/>
      <c r="E21" s="21" t="s">
        <v>14</v>
      </c>
      <c r="F21" s="21" t="s">
        <v>15</v>
      </c>
      <c r="G21" s="21"/>
      <c r="H21" s="22" t="s">
        <v>19</v>
      </c>
      <c r="I21" s="23" t="s">
        <v>17</v>
      </c>
      <c r="J21" s="40" t="str">
        <f>HYPERLINK("https://www.legis.iowa.gov/legislation/BillBook?ga=83&amp;ba=SF%20478","Senate File 478")</f>
        <v>Senate File 478</v>
      </c>
      <c r="K21" s="14"/>
      <c r="L21" s="15"/>
      <c r="M21" s="15"/>
      <c r="N21" s="15"/>
      <c r="O21" s="15"/>
      <c r="P21" s="15"/>
      <c r="Q21" s="15"/>
      <c r="R21" s="15"/>
      <c r="S21" s="15"/>
      <c r="T21" s="15"/>
      <c r="U21" s="15"/>
      <c r="V21" s="15"/>
      <c r="W21" s="15"/>
      <c r="X21" s="15"/>
      <c r="Y21" s="15"/>
      <c r="Z21" s="15"/>
      <c r="AA21" s="15"/>
      <c r="AB21" s="15"/>
      <c r="AC21" s="15"/>
      <c r="AD21" s="15"/>
    </row>
    <row r="22" spans="1:30" ht="37.5" customHeight="1" x14ac:dyDescent="0.3">
      <c r="A22" s="20" t="s">
        <v>59</v>
      </c>
      <c r="B22" s="22" t="s">
        <v>53</v>
      </c>
      <c r="C22" s="22" t="s">
        <v>15</v>
      </c>
      <c r="D22" s="21"/>
      <c r="E22" s="21" t="s">
        <v>14</v>
      </c>
      <c r="F22" s="21" t="s">
        <v>15</v>
      </c>
      <c r="G22" s="21"/>
      <c r="H22" s="22" t="s">
        <v>19</v>
      </c>
      <c r="I22" s="23" t="s">
        <v>17</v>
      </c>
      <c r="J22" s="40" t="str">
        <f>HYPERLINK("https://www.ksrevisor.org/statutes/chapters/ch40/040_002_0184.html","Ch 40-2, 184")</f>
        <v>Ch 40-2, 184</v>
      </c>
      <c r="K22" s="14"/>
      <c r="L22" s="15"/>
      <c r="M22" s="15"/>
      <c r="N22" s="15"/>
      <c r="O22" s="15"/>
      <c r="P22" s="15"/>
      <c r="Q22" s="15"/>
      <c r="R22" s="15"/>
      <c r="S22" s="15"/>
      <c r="T22" s="15"/>
      <c r="U22" s="15"/>
      <c r="V22" s="15"/>
      <c r="W22" s="15"/>
      <c r="X22" s="15"/>
      <c r="Y22" s="15"/>
      <c r="Z22" s="15"/>
      <c r="AA22" s="15"/>
      <c r="AB22" s="15"/>
      <c r="AC22" s="15"/>
      <c r="AD22" s="15"/>
    </row>
    <row r="23" spans="1:30" ht="37.5" customHeight="1" x14ac:dyDescent="0.3">
      <c r="A23" s="20" t="s">
        <v>60</v>
      </c>
      <c r="B23" s="22" t="s">
        <v>53</v>
      </c>
      <c r="C23" s="21" t="s">
        <v>15</v>
      </c>
      <c r="D23" s="21"/>
      <c r="E23" s="21" t="s">
        <v>14</v>
      </c>
      <c r="F23" s="21" t="s">
        <v>15</v>
      </c>
      <c r="G23" s="21"/>
      <c r="H23" s="22" t="s">
        <v>19</v>
      </c>
      <c r="I23" s="23" t="s">
        <v>17</v>
      </c>
      <c r="J23" s="31" t="s">
        <v>15</v>
      </c>
      <c r="K23" s="32"/>
      <c r="L23" s="33"/>
      <c r="M23" s="33"/>
      <c r="N23" s="33"/>
      <c r="O23" s="33"/>
      <c r="P23" s="33"/>
      <c r="Q23" s="33"/>
      <c r="R23" s="33"/>
      <c r="S23" s="33"/>
      <c r="T23" s="33"/>
      <c r="U23" s="33"/>
      <c r="V23" s="33"/>
      <c r="W23" s="33"/>
      <c r="X23" s="33"/>
      <c r="Y23" s="33"/>
      <c r="Z23" s="33"/>
      <c r="AA23" s="33"/>
      <c r="AB23" s="33"/>
      <c r="AC23" s="33"/>
      <c r="AD23" s="33"/>
    </row>
    <row r="24" spans="1:30" ht="111.75" customHeight="1" x14ac:dyDescent="0.3">
      <c r="A24" s="20" t="s">
        <v>61</v>
      </c>
      <c r="B24" s="22" t="s">
        <v>62</v>
      </c>
      <c r="C24" s="43" t="s">
        <v>63</v>
      </c>
      <c r="D24" s="21"/>
      <c r="E24" s="21" t="s">
        <v>14</v>
      </c>
      <c r="F24" s="21" t="s">
        <v>15</v>
      </c>
      <c r="G24" s="21"/>
      <c r="H24" s="39" t="str">
        <f>HYPERLINK("https://law.justia.com/codes/louisiana/2012/rs/title22/rs22-999-1/","Requires oral parity for chemotherapy ")</f>
        <v xml:space="preserve">Requires oral parity for chemotherapy </v>
      </c>
      <c r="I24" s="23" t="s">
        <v>41</v>
      </c>
      <c r="J24" s="39" t="str">
        <f>HYPERLINK("https://legiscan.com/LA/text/SB165/id/1032746/Louisiana-2014-SB165-Chaptered.pdf","SB 165 (2014)")</f>
        <v>SB 165 (2014)</v>
      </c>
      <c r="K24" s="14"/>
      <c r="L24" s="15"/>
      <c r="M24" s="15"/>
      <c r="N24" s="15"/>
      <c r="O24" s="15"/>
      <c r="P24" s="15"/>
      <c r="Q24" s="15"/>
      <c r="R24" s="15"/>
      <c r="S24" s="15"/>
      <c r="T24" s="15"/>
      <c r="U24" s="15"/>
      <c r="V24" s="15"/>
      <c r="W24" s="15"/>
      <c r="X24" s="15"/>
      <c r="Y24" s="15"/>
      <c r="Z24" s="15"/>
      <c r="AA24" s="15"/>
      <c r="AB24" s="15"/>
      <c r="AC24" s="15"/>
      <c r="AD24" s="15"/>
    </row>
    <row r="25" spans="1:30" ht="111.75" customHeight="1" x14ac:dyDescent="0.3">
      <c r="A25" s="20" t="s">
        <v>64</v>
      </c>
      <c r="B25" s="22" t="s">
        <v>65</v>
      </c>
      <c r="C25" s="44" t="s">
        <v>66</v>
      </c>
      <c r="D25" s="21"/>
      <c r="E25" s="21" t="s">
        <v>14</v>
      </c>
      <c r="F25" s="21" t="s">
        <v>15</v>
      </c>
      <c r="G25" s="21"/>
      <c r="H25" s="22" t="s">
        <v>67</v>
      </c>
      <c r="I25" s="23" t="s">
        <v>25</v>
      </c>
      <c r="J25" s="39" t="str">
        <f>HYPERLINK("http://www.mainelegislature.org/legis/bills/getPDF.asp?paper=HP1243&amp;item=1&amp;snum=125","LD 1691 (2012)")</f>
        <v>LD 1691 (2012)</v>
      </c>
      <c r="K25" s="14"/>
      <c r="L25" s="15"/>
      <c r="M25" s="15"/>
      <c r="N25" s="15"/>
      <c r="O25" s="15"/>
      <c r="P25" s="15"/>
      <c r="Q25" s="15"/>
      <c r="R25" s="15"/>
      <c r="S25" s="15"/>
      <c r="T25" s="15"/>
      <c r="U25" s="15"/>
      <c r="V25" s="15"/>
      <c r="W25" s="15"/>
      <c r="X25" s="15"/>
      <c r="Y25" s="15"/>
      <c r="Z25" s="15"/>
      <c r="AA25" s="15"/>
      <c r="AB25" s="15"/>
      <c r="AC25" s="15"/>
      <c r="AD25" s="15"/>
    </row>
    <row r="26" spans="1:30" ht="69" customHeight="1" x14ac:dyDescent="0.3">
      <c r="A26" s="20" t="s">
        <v>68</v>
      </c>
      <c r="B26" s="22" t="s">
        <v>23</v>
      </c>
      <c r="C26" s="28" t="s">
        <v>69</v>
      </c>
      <c r="D26" s="21"/>
      <c r="E26" s="21" t="s">
        <v>14</v>
      </c>
      <c r="F26" s="21" t="s">
        <v>15</v>
      </c>
      <c r="G26" s="21"/>
      <c r="H26" s="39" t="str">
        <f>HYPERLINK("http://mgaleg.maryland.gov/2012rs/bills/hb/hb0243t.pdf","Requires oral parity for chemotherapy ")</f>
        <v xml:space="preserve">Requires oral parity for chemotherapy </v>
      </c>
      <c r="I26" s="23" t="s">
        <v>41</v>
      </c>
      <c r="J26" s="39" t="str">
        <f>HYPERLINK("http://mgaleg.maryland.gov/2014RS/chapters_noln/Ch_422_hb0761E.pdf","HB 761 (2014)")</f>
        <v>HB 761 (2014)</v>
      </c>
      <c r="K26" s="14"/>
      <c r="L26" s="15"/>
      <c r="M26" s="15"/>
      <c r="N26" s="15"/>
      <c r="O26" s="15"/>
      <c r="P26" s="15"/>
      <c r="Q26" s="15"/>
      <c r="R26" s="15"/>
      <c r="S26" s="15"/>
      <c r="T26" s="15"/>
      <c r="U26" s="15"/>
      <c r="V26" s="15"/>
      <c r="W26" s="15"/>
      <c r="X26" s="15"/>
      <c r="Y26" s="15"/>
      <c r="Z26" s="15"/>
      <c r="AA26" s="15"/>
      <c r="AB26" s="15"/>
      <c r="AC26" s="15"/>
      <c r="AD26" s="15"/>
    </row>
    <row r="27" spans="1:30" ht="37.5" customHeight="1" x14ac:dyDescent="0.3">
      <c r="A27" s="20" t="s">
        <v>70</v>
      </c>
      <c r="B27" s="22" t="s">
        <v>53</v>
      </c>
      <c r="C27" s="22" t="s">
        <v>15</v>
      </c>
      <c r="D27" s="21"/>
      <c r="E27" s="21" t="s">
        <v>14</v>
      </c>
      <c r="F27" s="21" t="s">
        <v>15</v>
      </c>
      <c r="G27" s="21"/>
      <c r="H27" s="39" t="str">
        <f>HYPERLINK("https://malegislature.gov/Bills/187/S2363","Requires oral parity for chemotherapy.")</f>
        <v>Requires oral parity for chemotherapy.</v>
      </c>
      <c r="I27" s="23" t="s">
        <v>17</v>
      </c>
      <c r="J27" s="34"/>
      <c r="K27" s="14"/>
      <c r="L27" s="15"/>
      <c r="M27" s="15"/>
      <c r="N27" s="15"/>
      <c r="O27" s="15"/>
      <c r="P27" s="15"/>
      <c r="Q27" s="15"/>
      <c r="R27" s="15"/>
      <c r="S27" s="15"/>
      <c r="T27" s="15"/>
      <c r="U27" s="15"/>
      <c r="V27" s="15"/>
      <c r="W27" s="15"/>
      <c r="X27" s="15"/>
      <c r="Y27" s="15"/>
      <c r="Z27" s="15"/>
      <c r="AA27" s="15"/>
      <c r="AB27" s="15"/>
      <c r="AC27" s="15"/>
      <c r="AD27" s="15"/>
    </row>
    <row r="28" spans="1:30" ht="37.5" customHeight="1" x14ac:dyDescent="0.3">
      <c r="A28" s="20" t="s">
        <v>71</v>
      </c>
      <c r="B28" s="22" t="s">
        <v>53</v>
      </c>
      <c r="C28" s="21" t="s">
        <v>15</v>
      </c>
      <c r="D28" s="21"/>
      <c r="E28" s="21" t="s">
        <v>14</v>
      </c>
      <c r="F28" s="21" t="s">
        <v>15</v>
      </c>
      <c r="G28" s="21"/>
      <c r="H28" s="21" t="s">
        <v>15</v>
      </c>
      <c r="I28" s="23" t="s">
        <v>17</v>
      </c>
      <c r="J28" s="24"/>
      <c r="K28" s="14"/>
      <c r="L28" s="15"/>
      <c r="M28" s="15"/>
      <c r="N28" s="15"/>
      <c r="O28" s="15"/>
      <c r="P28" s="15"/>
      <c r="Q28" s="15"/>
      <c r="R28" s="15"/>
      <c r="S28" s="15"/>
      <c r="T28" s="15"/>
      <c r="U28" s="15"/>
      <c r="V28" s="15"/>
      <c r="W28" s="15"/>
      <c r="X28" s="15"/>
      <c r="Y28" s="15"/>
      <c r="Z28" s="15"/>
      <c r="AA28" s="15"/>
      <c r="AB28" s="15"/>
      <c r="AC28" s="15"/>
      <c r="AD28" s="15"/>
    </row>
    <row r="29" spans="1:30" ht="37.5" customHeight="1" x14ac:dyDescent="0.3">
      <c r="A29" s="20" t="s">
        <v>72</v>
      </c>
      <c r="B29" s="22" t="s">
        <v>53</v>
      </c>
      <c r="C29" s="21" t="s">
        <v>15</v>
      </c>
      <c r="D29" s="21"/>
      <c r="E29" s="21" t="s">
        <v>14</v>
      </c>
      <c r="F29" s="21" t="s">
        <v>15</v>
      </c>
      <c r="G29" s="21"/>
      <c r="H29" s="39" t="str">
        <f>HYPERLINK("https://www.revisor.mn.gov/statutes/cite/62A.3075","Requires oral parity for chemotherapy.")</f>
        <v>Requires oral parity for chemotherapy.</v>
      </c>
      <c r="I29" s="23" t="s">
        <v>17</v>
      </c>
      <c r="J29" s="24"/>
      <c r="K29" s="14"/>
      <c r="L29" s="15"/>
      <c r="M29" s="15"/>
      <c r="N29" s="15"/>
      <c r="O29" s="15"/>
      <c r="P29" s="15"/>
      <c r="Q29" s="15"/>
      <c r="R29" s="15"/>
      <c r="S29" s="15"/>
      <c r="T29" s="15"/>
      <c r="U29" s="15"/>
      <c r="V29" s="15"/>
      <c r="W29" s="15"/>
      <c r="X29" s="15"/>
      <c r="Y29" s="15"/>
      <c r="Z29" s="15"/>
      <c r="AA29" s="15"/>
      <c r="AB29" s="15"/>
      <c r="AC29" s="15"/>
      <c r="AD29" s="15"/>
    </row>
    <row r="30" spans="1:30" ht="37.5" customHeight="1" x14ac:dyDescent="0.3">
      <c r="A30" s="20" t="s">
        <v>73</v>
      </c>
      <c r="B30" s="22" t="s">
        <v>53</v>
      </c>
      <c r="C30" s="22" t="s">
        <v>15</v>
      </c>
      <c r="D30" s="21"/>
      <c r="E30" s="21" t="s">
        <v>14</v>
      </c>
      <c r="F30" s="21" t="s">
        <v>15</v>
      </c>
      <c r="G30" s="21"/>
      <c r="H30" s="39" t="s">
        <v>19</v>
      </c>
      <c r="I30" s="23" t="s">
        <v>17</v>
      </c>
      <c r="J30" s="22" t="s">
        <v>15</v>
      </c>
      <c r="K30" s="14"/>
      <c r="L30" s="15"/>
      <c r="M30" s="15"/>
      <c r="N30" s="15"/>
      <c r="O30" s="15"/>
      <c r="P30" s="15"/>
      <c r="Q30" s="15"/>
      <c r="R30" s="15"/>
      <c r="S30" s="15"/>
      <c r="T30" s="15"/>
      <c r="U30" s="15"/>
      <c r="V30" s="15"/>
      <c r="W30" s="15"/>
      <c r="X30" s="15"/>
      <c r="Y30" s="15"/>
      <c r="Z30" s="15"/>
      <c r="AA30" s="15"/>
      <c r="AB30" s="15"/>
      <c r="AC30" s="15"/>
      <c r="AD30" s="15"/>
    </row>
    <row r="31" spans="1:30" ht="37.5" customHeight="1" x14ac:dyDescent="0.3">
      <c r="A31" s="20" t="s">
        <v>74</v>
      </c>
      <c r="B31" s="22" t="s">
        <v>47</v>
      </c>
      <c r="C31" s="22" t="s">
        <v>75</v>
      </c>
      <c r="D31" s="21"/>
      <c r="E31" s="21" t="s">
        <v>14</v>
      </c>
      <c r="F31" s="21" t="s">
        <v>15</v>
      </c>
      <c r="G31" s="21"/>
      <c r="H31" s="39" t="str">
        <f>HYPERLINK("https://www.senate.mo.gov/14info/pdf-bill/tat/SB668.pdf","Requires oral parity for chemotherapy.")</f>
        <v>Requires oral parity for chemotherapy.</v>
      </c>
      <c r="I31" s="23" t="s">
        <v>49</v>
      </c>
      <c r="J31" s="27" t="str">
        <f>HYPERLINK("https://www.senate.mo.gov/14info/pdf-bill/tat/SB668.pdf","SB 668 (2014)")</f>
        <v>SB 668 (2014)</v>
      </c>
      <c r="K31" s="14"/>
      <c r="L31" s="15"/>
      <c r="M31" s="15"/>
      <c r="N31" s="15"/>
      <c r="O31" s="15"/>
      <c r="P31" s="15"/>
      <c r="Q31" s="15"/>
      <c r="R31" s="15"/>
      <c r="S31" s="15"/>
      <c r="T31" s="15"/>
      <c r="U31" s="15"/>
      <c r="V31" s="15"/>
      <c r="W31" s="15"/>
      <c r="X31" s="15"/>
      <c r="Y31" s="15"/>
      <c r="Z31" s="15"/>
      <c r="AA31" s="15"/>
      <c r="AB31" s="15"/>
      <c r="AC31" s="15"/>
      <c r="AD31" s="15"/>
    </row>
    <row r="32" spans="1:30" ht="93.75" customHeight="1" x14ac:dyDescent="0.3">
      <c r="A32" s="20" t="s">
        <v>76</v>
      </c>
      <c r="B32" s="22" t="s">
        <v>53</v>
      </c>
      <c r="C32" s="22" t="s">
        <v>77</v>
      </c>
      <c r="D32" s="21"/>
      <c r="E32" s="21" t="s">
        <v>29</v>
      </c>
      <c r="F32" s="35" t="s">
        <v>78</v>
      </c>
      <c r="G32" s="35"/>
      <c r="H32" s="22" t="s">
        <v>15</v>
      </c>
      <c r="I32" s="26" t="s">
        <v>79</v>
      </c>
      <c r="J32" s="36" t="str">
        <f>HYPERLINK("http://csimt.gov/wp-content/uploads/2016formfilinginstructionsfinal.pdf","Insurance commisonner action")</f>
        <v>Insurance commisonner action</v>
      </c>
      <c r="K32" s="14"/>
      <c r="L32" s="15"/>
      <c r="M32" s="15"/>
      <c r="N32" s="15"/>
      <c r="O32" s="15"/>
      <c r="P32" s="15"/>
      <c r="Q32" s="15"/>
      <c r="R32" s="15"/>
      <c r="S32" s="15"/>
      <c r="T32" s="15"/>
      <c r="U32" s="15"/>
      <c r="V32" s="15"/>
      <c r="W32" s="15"/>
      <c r="X32" s="15"/>
      <c r="Y32" s="15"/>
      <c r="Z32" s="15"/>
      <c r="AA32" s="15"/>
      <c r="AB32" s="15"/>
      <c r="AC32" s="15"/>
      <c r="AD32" s="15"/>
    </row>
    <row r="33" spans="1:30" ht="37.5" customHeight="1" x14ac:dyDescent="0.3">
      <c r="A33" s="20" t="s">
        <v>80</v>
      </c>
      <c r="B33" s="22" t="s">
        <v>53</v>
      </c>
      <c r="C33" s="22" t="s">
        <v>15</v>
      </c>
      <c r="D33" s="21"/>
      <c r="E33" s="21" t="s">
        <v>14</v>
      </c>
      <c r="F33" s="21" t="s">
        <v>15</v>
      </c>
      <c r="G33" s="21"/>
      <c r="H33" s="39" t="str">
        <f>HYPERLINK("https://nebraskalegislature.gov/FloorDocs/102/PDF/Transcripts/Banking/2012-02-07.pdf","Requires oral parity for chemotherapy.")</f>
        <v>Requires oral parity for chemotherapy.</v>
      </c>
      <c r="I33" s="23" t="s">
        <v>17</v>
      </c>
      <c r="J33" s="31" t="s">
        <v>15</v>
      </c>
      <c r="K33" s="14"/>
      <c r="L33" s="15"/>
      <c r="M33" s="15"/>
      <c r="N33" s="15"/>
      <c r="O33" s="15"/>
      <c r="P33" s="15"/>
      <c r="Q33" s="15"/>
      <c r="R33" s="15"/>
      <c r="S33" s="15"/>
      <c r="T33" s="15"/>
      <c r="U33" s="15"/>
      <c r="V33" s="15"/>
      <c r="W33" s="15"/>
      <c r="X33" s="15"/>
      <c r="Y33" s="15"/>
      <c r="Z33" s="15"/>
      <c r="AA33" s="15"/>
      <c r="AB33" s="15"/>
      <c r="AC33" s="15"/>
      <c r="AD33" s="15"/>
    </row>
    <row r="34" spans="1:30" ht="53.25" customHeight="1" x14ac:dyDescent="0.3">
      <c r="A34" s="20" t="s">
        <v>81</v>
      </c>
      <c r="B34" s="22" t="s">
        <v>53</v>
      </c>
      <c r="C34" s="22" t="s">
        <v>82</v>
      </c>
      <c r="D34" s="21"/>
      <c r="E34" s="21" t="s">
        <v>14</v>
      </c>
      <c r="F34" s="21" t="s">
        <v>15</v>
      </c>
      <c r="G34" s="21"/>
      <c r="H34" s="22" t="s">
        <v>19</v>
      </c>
      <c r="I34" s="23" t="s">
        <v>17</v>
      </c>
      <c r="J34" s="40" t="str">
        <f>HYPERLINK("https://www.leg.state.nv.us/Session/77th2013/Bills/SB/SB266_EN.pdf","Senate Bill 266 (2013)")</f>
        <v>Senate Bill 266 (2013)</v>
      </c>
      <c r="K34" s="14"/>
      <c r="L34" s="15"/>
      <c r="M34" s="15"/>
      <c r="N34" s="15"/>
      <c r="O34" s="15"/>
      <c r="P34" s="15"/>
      <c r="Q34" s="15"/>
      <c r="R34" s="15"/>
      <c r="S34" s="15"/>
      <c r="T34" s="15"/>
      <c r="U34" s="15"/>
      <c r="V34" s="15"/>
      <c r="W34" s="15"/>
      <c r="X34" s="15"/>
      <c r="Y34" s="15"/>
      <c r="Z34" s="15"/>
      <c r="AA34" s="15"/>
      <c r="AB34" s="15"/>
      <c r="AC34" s="15"/>
      <c r="AD34" s="15"/>
    </row>
    <row r="35" spans="1:30" ht="37.5" customHeight="1" x14ac:dyDescent="0.3">
      <c r="A35" s="20" t="s">
        <v>83</v>
      </c>
      <c r="B35" s="22" t="s">
        <v>53</v>
      </c>
      <c r="C35" s="22" t="s">
        <v>15</v>
      </c>
      <c r="D35" s="21"/>
      <c r="E35" s="21" t="s">
        <v>14</v>
      </c>
      <c r="F35" s="21" t="s">
        <v>15</v>
      </c>
      <c r="G35" s="21"/>
      <c r="H35" s="22" t="s">
        <v>19</v>
      </c>
      <c r="I35" s="23" t="s">
        <v>17</v>
      </c>
      <c r="J35" s="40" t="str">
        <f>HYPERLINK("https://legiscan.com/NH/text/HB508/id/1256316/New_Hampshire-2015-HB508-Chaptered.html","HB 508 (2015)")</f>
        <v>HB 508 (2015)</v>
      </c>
      <c r="K35" s="14"/>
      <c r="L35" s="15"/>
      <c r="M35" s="15"/>
      <c r="N35" s="15"/>
      <c r="O35" s="15"/>
      <c r="P35" s="15"/>
      <c r="Q35" s="15"/>
      <c r="R35" s="15"/>
      <c r="S35" s="15"/>
      <c r="T35" s="15"/>
      <c r="U35" s="15"/>
      <c r="V35" s="15"/>
      <c r="W35" s="15"/>
      <c r="X35" s="15"/>
      <c r="Y35" s="15"/>
      <c r="Z35" s="15"/>
      <c r="AA35" s="15"/>
      <c r="AB35" s="15"/>
      <c r="AC35" s="15"/>
      <c r="AD35" s="15"/>
    </row>
    <row r="36" spans="1:30" ht="75" customHeight="1" x14ac:dyDescent="0.3">
      <c r="A36" s="20" t="s">
        <v>84</v>
      </c>
      <c r="B36" s="28" t="s">
        <v>43</v>
      </c>
      <c r="C36" s="22" t="s">
        <v>85</v>
      </c>
      <c r="D36" s="21"/>
      <c r="E36" s="21" t="s">
        <v>14</v>
      </c>
      <c r="F36" s="21" t="s">
        <v>15</v>
      </c>
      <c r="G36" s="21"/>
      <c r="H36" s="22" t="s">
        <v>19</v>
      </c>
      <c r="I36" s="23" t="s">
        <v>17</v>
      </c>
      <c r="J36" s="47" t="s">
        <v>86</v>
      </c>
      <c r="K36" s="14"/>
      <c r="L36" s="15"/>
      <c r="M36" s="15"/>
      <c r="N36" s="15"/>
      <c r="O36" s="15"/>
      <c r="P36" s="15"/>
      <c r="Q36" s="15"/>
      <c r="R36" s="15"/>
      <c r="S36" s="15"/>
      <c r="T36" s="15"/>
      <c r="U36" s="15"/>
      <c r="V36" s="15"/>
      <c r="W36" s="15"/>
      <c r="X36" s="15"/>
      <c r="Y36" s="15"/>
      <c r="Z36" s="15"/>
      <c r="AA36" s="15"/>
      <c r="AB36" s="15"/>
      <c r="AC36" s="15"/>
      <c r="AD36" s="15"/>
    </row>
    <row r="37" spans="1:30" ht="37.5" customHeight="1" x14ac:dyDescent="0.3">
      <c r="A37" s="20" t="s">
        <v>87</v>
      </c>
      <c r="B37" s="22" t="s">
        <v>53</v>
      </c>
      <c r="C37" s="22" t="s">
        <v>15</v>
      </c>
      <c r="D37" s="21"/>
      <c r="E37" s="21" t="s">
        <v>14</v>
      </c>
      <c r="F37" s="21" t="s">
        <v>15</v>
      </c>
      <c r="G37" s="21"/>
      <c r="H37" s="22" t="s">
        <v>19</v>
      </c>
      <c r="I37" s="23" t="s">
        <v>17</v>
      </c>
      <c r="J37" s="40" t="str">
        <f>HYPERLINK("https://law.justia.com/codes/new-mexico/2013/chapter-59a/article-22/section-59a-22-49.1/","Ch 59 Article 22")</f>
        <v>Ch 59 Article 22</v>
      </c>
      <c r="K37" s="14"/>
      <c r="L37" s="15"/>
      <c r="M37" s="15"/>
      <c r="N37" s="15"/>
      <c r="O37" s="15"/>
      <c r="P37" s="15"/>
      <c r="Q37" s="15"/>
      <c r="R37" s="15"/>
      <c r="S37" s="15"/>
      <c r="T37" s="15"/>
      <c r="U37" s="15"/>
      <c r="V37" s="15"/>
      <c r="W37" s="15"/>
      <c r="X37" s="15"/>
      <c r="Y37" s="15"/>
      <c r="Z37" s="15"/>
      <c r="AA37" s="15"/>
      <c r="AB37" s="15"/>
      <c r="AC37" s="15"/>
      <c r="AD37" s="15"/>
    </row>
    <row r="38" spans="1:30" ht="147" customHeight="1" x14ac:dyDescent="0.3">
      <c r="A38" s="20" t="s">
        <v>88</v>
      </c>
      <c r="B38" s="22" t="s">
        <v>43</v>
      </c>
      <c r="C38" s="44" t="s">
        <v>89</v>
      </c>
      <c r="D38" s="21"/>
      <c r="E38" s="21" t="s">
        <v>14</v>
      </c>
      <c r="F38" s="21" t="s">
        <v>15</v>
      </c>
      <c r="G38" s="21"/>
      <c r="H38" s="22" t="s">
        <v>90</v>
      </c>
      <c r="I38" s="23" t="s">
        <v>25</v>
      </c>
      <c r="J38" s="39" t="str">
        <f>HYPERLINK("https://legislation.nysenate.gov/pdf/bills/2009/S5000","S. 5000 (2010)")</f>
        <v>S. 5000 (2010)</v>
      </c>
      <c r="K38" s="37" t="str">
        <f>HYPERLINK("https://www.nysenate.gov/legislation/laws/ISC/3221","ISC Article 21: Section 3222")</f>
        <v>ISC Article 21: Section 3222</v>
      </c>
      <c r="L38" s="15"/>
      <c r="M38" s="15"/>
      <c r="N38" s="15"/>
      <c r="O38" s="15"/>
      <c r="P38" s="15"/>
      <c r="Q38" s="15"/>
      <c r="R38" s="15"/>
      <c r="S38" s="15"/>
      <c r="T38" s="15"/>
      <c r="U38" s="15"/>
      <c r="V38" s="15"/>
      <c r="W38" s="15"/>
      <c r="X38" s="15"/>
      <c r="Y38" s="15"/>
      <c r="Z38" s="15"/>
      <c r="AA38" s="15"/>
      <c r="AB38" s="15"/>
      <c r="AC38" s="15"/>
      <c r="AD38" s="15"/>
    </row>
    <row r="39" spans="1:30" ht="37.5" customHeight="1" x14ac:dyDescent="0.3">
      <c r="A39" s="20" t="s">
        <v>91</v>
      </c>
      <c r="B39" s="22" t="s">
        <v>53</v>
      </c>
      <c r="C39" s="22" t="s">
        <v>15</v>
      </c>
      <c r="D39" s="21"/>
      <c r="E39" s="21" t="s">
        <v>14</v>
      </c>
      <c r="F39" s="21" t="s">
        <v>15</v>
      </c>
      <c r="G39" s="21"/>
      <c r="H39" s="21" t="s">
        <v>15</v>
      </c>
      <c r="I39" s="23" t="s">
        <v>17</v>
      </c>
      <c r="J39" s="31" t="s">
        <v>15</v>
      </c>
      <c r="K39" s="14"/>
      <c r="L39" s="15"/>
      <c r="M39" s="15"/>
      <c r="N39" s="15"/>
      <c r="O39" s="15"/>
      <c r="P39" s="15"/>
      <c r="Q39" s="15"/>
      <c r="R39" s="15"/>
      <c r="S39" s="15"/>
      <c r="T39" s="15"/>
      <c r="U39" s="15"/>
      <c r="V39" s="15"/>
      <c r="W39" s="15"/>
      <c r="X39" s="15"/>
      <c r="Y39" s="15"/>
      <c r="Z39" s="15"/>
      <c r="AA39" s="15"/>
      <c r="AB39" s="15"/>
      <c r="AC39" s="15"/>
      <c r="AD39" s="15"/>
    </row>
    <row r="40" spans="1:30" ht="37.5" customHeight="1" x14ac:dyDescent="0.3">
      <c r="A40" s="20" t="s">
        <v>92</v>
      </c>
      <c r="B40" s="22" t="s">
        <v>53</v>
      </c>
      <c r="C40" s="22" t="s">
        <v>15</v>
      </c>
      <c r="D40" s="21"/>
      <c r="E40" s="21" t="s">
        <v>14</v>
      </c>
      <c r="F40" s="21" t="s">
        <v>15</v>
      </c>
      <c r="G40" s="21"/>
      <c r="H40" s="22" t="s">
        <v>19</v>
      </c>
      <c r="I40" s="23" t="s">
        <v>17</v>
      </c>
      <c r="J40" s="40" t="str">
        <f>HYPERLINK("https://www.legis.nd.gov/cencode/t26-1c36.pdf#nameddest=26p1-36-01","Chapter 26 1-36")</f>
        <v>Chapter 26 1-36</v>
      </c>
      <c r="K40" s="14"/>
      <c r="L40" s="15"/>
      <c r="M40" s="15"/>
      <c r="N40" s="15"/>
      <c r="O40" s="15"/>
      <c r="P40" s="15"/>
      <c r="Q40" s="15"/>
      <c r="R40" s="15"/>
      <c r="S40" s="15"/>
      <c r="T40" s="15"/>
      <c r="U40" s="15"/>
      <c r="V40" s="15"/>
      <c r="W40" s="15"/>
      <c r="X40" s="15"/>
      <c r="Y40" s="15"/>
      <c r="Z40" s="15"/>
      <c r="AA40" s="15"/>
      <c r="AB40" s="15"/>
      <c r="AC40" s="15"/>
      <c r="AD40" s="15"/>
    </row>
    <row r="41" spans="1:30" ht="63" customHeight="1" x14ac:dyDescent="0.3">
      <c r="A41" s="20" t="s">
        <v>93</v>
      </c>
      <c r="B41" s="22" t="s">
        <v>53</v>
      </c>
      <c r="C41" s="22" t="s">
        <v>94</v>
      </c>
      <c r="D41" s="21"/>
      <c r="E41" s="21" t="s">
        <v>14</v>
      </c>
      <c r="F41" s="21" t="s">
        <v>15</v>
      </c>
      <c r="G41" s="21"/>
      <c r="H41" s="22" t="s">
        <v>19</v>
      </c>
      <c r="I41" s="23" t="s">
        <v>17</v>
      </c>
      <c r="J41" s="40" t="str">
        <f>HYPERLINK("https://www.lsc.ohio.gov/documents/gaDocuments/130ga/sb0099hr.pdf","SB 99 (2014)")</f>
        <v>SB 99 (2014)</v>
      </c>
      <c r="K41" s="14"/>
      <c r="L41" s="15"/>
      <c r="M41" s="15"/>
      <c r="N41" s="15"/>
      <c r="O41" s="15"/>
      <c r="P41" s="15"/>
      <c r="Q41" s="15"/>
      <c r="R41" s="15"/>
      <c r="S41" s="15"/>
      <c r="T41" s="15"/>
      <c r="U41" s="15"/>
      <c r="V41" s="15"/>
      <c r="W41" s="15"/>
      <c r="X41" s="15"/>
      <c r="Y41" s="15"/>
      <c r="Z41" s="15"/>
      <c r="AA41" s="15"/>
      <c r="AB41" s="15"/>
      <c r="AC41" s="15"/>
      <c r="AD41" s="15"/>
    </row>
    <row r="42" spans="1:30" ht="57" customHeight="1" x14ac:dyDescent="0.3">
      <c r="A42" s="20" t="s">
        <v>95</v>
      </c>
      <c r="B42" s="22" t="s">
        <v>47</v>
      </c>
      <c r="C42" s="22" t="s">
        <v>96</v>
      </c>
      <c r="D42" s="21"/>
      <c r="E42" s="21" t="s">
        <v>14</v>
      </c>
      <c r="F42" s="21" t="s">
        <v>15</v>
      </c>
      <c r="G42" s="21"/>
      <c r="H42" s="22" t="s">
        <v>19</v>
      </c>
      <c r="I42" s="23" t="s">
        <v>17</v>
      </c>
      <c r="J42" s="40" t="str">
        <f>HYPERLINK("https://legiscan.com/OK/drafts/SB765/2014","SB 765 (2014)")</f>
        <v>SB 765 (2014)</v>
      </c>
      <c r="K42" s="14"/>
      <c r="L42" s="15"/>
      <c r="M42" s="15"/>
      <c r="N42" s="15"/>
      <c r="O42" s="15"/>
      <c r="P42" s="15"/>
      <c r="Q42" s="15"/>
      <c r="R42" s="15"/>
      <c r="S42" s="15"/>
      <c r="T42" s="15"/>
      <c r="U42" s="15"/>
      <c r="V42" s="15"/>
      <c r="W42" s="15"/>
      <c r="X42" s="15"/>
      <c r="Y42" s="15"/>
      <c r="Z42" s="15"/>
      <c r="AA42" s="15"/>
      <c r="AB42" s="15"/>
      <c r="AC42" s="15"/>
      <c r="AD42" s="15"/>
    </row>
    <row r="43" spans="1:30" ht="37.5" customHeight="1" x14ac:dyDescent="0.3">
      <c r="A43" s="20" t="s">
        <v>97</v>
      </c>
      <c r="B43" s="22" t="s">
        <v>53</v>
      </c>
      <c r="C43" s="21" t="s">
        <v>15</v>
      </c>
      <c r="D43" s="21"/>
      <c r="E43" s="21" t="s">
        <v>14</v>
      </c>
      <c r="F43" s="21" t="s">
        <v>15</v>
      </c>
      <c r="G43" s="21"/>
      <c r="H43" s="22" t="s">
        <v>19</v>
      </c>
      <c r="I43" s="23" t="s">
        <v>17</v>
      </c>
      <c r="J43" s="40" t="str">
        <f>HYPERLINK("https://law.justia.com/codes/oregon/2017/volume-16/chapter-743a/section-743a.068/","Chapter 743A.068")</f>
        <v>Chapter 743A.068</v>
      </c>
      <c r="K43" s="14"/>
      <c r="L43" s="15"/>
      <c r="M43" s="15"/>
      <c r="N43" s="15"/>
      <c r="O43" s="15"/>
      <c r="P43" s="15"/>
      <c r="Q43" s="15"/>
      <c r="R43" s="15"/>
      <c r="S43" s="15"/>
      <c r="T43" s="15"/>
      <c r="U43" s="15"/>
      <c r="V43" s="15"/>
      <c r="W43" s="15"/>
      <c r="X43" s="15"/>
      <c r="Y43" s="15"/>
      <c r="Z43" s="15"/>
      <c r="AA43" s="15"/>
      <c r="AB43" s="15"/>
      <c r="AC43" s="15"/>
      <c r="AD43" s="15"/>
    </row>
    <row r="44" spans="1:30" ht="37.5" customHeight="1" x14ac:dyDescent="0.3">
      <c r="A44" s="20" t="s">
        <v>98</v>
      </c>
      <c r="B44" s="22" t="s">
        <v>53</v>
      </c>
      <c r="C44" s="22" t="s">
        <v>15</v>
      </c>
      <c r="D44" s="21"/>
      <c r="E44" s="21" t="s">
        <v>14</v>
      </c>
      <c r="F44" s="21" t="s">
        <v>15</v>
      </c>
      <c r="G44" s="21"/>
      <c r="H44" s="22" t="s">
        <v>19</v>
      </c>
      <c r="I44" s="23" t="s">
        <v>17</v>
      </c>
      <c r="J44" s="40" t="str">
        <f>HYPERLINK("https://www.legis.state.pa.us/cfdocs/billInfo/billInfo.cfm?sYear=2015&amp;sInd=0&amp;body=H&amp;type=B&amp;bn=0060","HB 60 ")</f>
        <v xml:space="preserve">HB 60 </v>
      </c>
      <c r="K44" s="14"/>
      <c r="L44" s="15"/>
      <c r="M44" s="15"/>
      <c r="N44" s="15"/>
      <c r="O44" s="15"/>
      <c r="P44" s="15"/>
      <c r="Q44" s="15"/>
      <c r="R44" s="15"/>
      <c r="S44" s="15"/>
      <c r="T44" s="15"/>
      <c r="U44" s="15"/>
      <c r="V44" s="15"/>
      <c r="W44" s="15"/>
      <c r="X44" s="15"/>
      <c r="Y44" s="15"/>
      <c r="Z44" s="15"/>
      <c r="AA44" s="15"/>
      <c r="AB44" s="15"/>
      <c r="AC44" s="15"/>
      <c r="AD44" s="15"/>
    </row>
    <row r="45" spans="1:30" ht="37.5" customHeight="1" x14ac:dyDescent="0.3">
      <c r="A45" s="20" t="s">
        <v>99</v>
      </c>
      <c r="B45" s="22" t="s">
        <v>53</v>
      </c>
      <c r="C45" s="22" t="s">
        <v>15</v>
      </c>
      <c r="D45" s="21"/>
      <c r="E45" s="21" t="s">
        <v>14</v>
      </c>
      <c r="F45" s="21" t="s">
        <v>15</v>
      </c>
      <c r="G45" s="21"/>
      <c r="H45" s="22" t="s">
        <v>19</v>
      </c>
      <c r="I45" s="23" t="s">
        <v>17</v>
      </c>
      <c r="J45" s="40" t="str">
        <f>HYPERLINK("http://webserver.rilin.state.ri.us/BillText13/HouseText13/H5354.pdf","H 5354 (2013)")</f>
        <v>H 5354 (2013)</v>
      </c>
      <c r="K45" s="14"/>
      <c r="L45" s="15"/>
      <c r="M45" s="15"/>
      <c r="N45" s="15"/>
      <c r="O45" s="15"/>
      <c r="P45" s="15"/>
      <c r="Q45" s="15"/>
      <c r="R45" s="15"/>
      <c r="S45" s="15"/>
      <c r="T45" s="15"/>
      <c r="U45" s="15"/>
      <c r="V45" s="15"/>
      <c r="W45" s="15"/>
      <c r="X45" s="15"/>
      <c r="Y45" s="15"/>
      <c r="Z45" s="15"/>
      <c r="AA45" s="15"/>
      <c r="AB45" s="15"/>
      <c r="AC45" s="15"/>
      <c r="AD45" s="15"/>
    </row>
    <row r="46" spans="1:30" ht="37.5" customHeight="1" x14ac:dyDescent="0.3">
      <c r="A46" s="20" t="s">
        <v>100</v>
      </c>
      <c r="B46" s="22" t="s">
        <v>53</v>
      </c>
      <c r="C46" s="22" t="s">
        <v>15</v>
      </c>
      <c r="D46" s="21"/>
      <c r="E46" s="21" t="s">
        <v>14</v>
      </c>
      <c r="F46" s="21" t="s">
        <v>15</v>
      </c>
      <c r="G46" s="21"/>
      <c r="H46" s="22" t="s">
        <v>77</v>
      </c>
      <c r="I46" s="23" t="s">
        <v>17</v>
      </c>
      <c r="J46" s="31" t="s">
        <v>15</v>
      </c>
      <c r="K46" s="14"/>
      <c r="L46" s="15"/>
      <c r="M46" s="15"/>
      <c r="N46" s="15"/>
      <c r="O46" s="15"/>
      <c r="P46" s="15"/>
      <c r="Q46" s="15"/>
      <c r="R46" s="15"/>
      <c r="S46" s="15"/>
      <c r="T46" s="15"/>
      <c r="U46" s="15"/>
      <c r="V46" s="15"/>
      <c r="W46" s="15"/>
      <c r="X46" s="15"/>
      <c r="Y46" s="15"/>
      <c r="Z46" s="15"/>
      <c r="AA46" s="15"/>
      <c r="AB46" s="15"/>
      <c r="AC46" s="15"/>
      <c r="AD46" s="15"/>
    </row>
    <row r="47" spans="1:30" ht="37.5" customHeight="1" x14ac:dyDescent="0.3">
      <c r="A47" s="20" t="s">
        <v>101</v>
      </c>
      <c r="B47" s="22" t="s">
        <v>53</v>
      </c>
      <c r="C47" s="22" t="s">
        <v>15</v>
      </c>
      <c r="D47" s="21"/>
      <c r="E47" s="21" t="s">
        <v>14</v>
      </c>
      <c r="F47" s="21" t="s">
        <v>15</v>
      </c>
      <c r="G47" s="21"/>
      <c r="H47" s="22" t="s">
        <v>19</v>
      </c>
      <c r="I47" s="23" t="s">
        <v>17</v>
      </c>
      <c r="J47" s="40" t="str">
        <f>HYPERLINK("http://sdlegislature.gov/legislative_session/bills/Bill.aspx?Bill=101&amp;Session=2015","SB 101 (2015)")</f>
        <v>SB 101 (2015)</v>
      </c>
      <c r="K47" s="14"/>
      <c r="L47" s="15"/>
      <c r="M47" s="15"/>
      <c r="N47" s="15"/>
      <c r="O47" s="15"/>
      <c r="P47" s="15"/>
      <c r="Q47" s="15"/>
      <c r="R47" s="15"/>
      <c r="S47" s="15"/>
      <c r="T47" s="15"/>
      <c r="U47" s="15"/>
      <c r="V47" s="15"/>
      <c r="W47" s="15"/>
      <c r="X47" s="15"/>
      <c r="Y47" s="15"/>
      <c r="Z47" s="15"/>
      <c r="AA47" s="15"/>
      <c r="AB47" s="15"/>
      <c r="AC47" s="15"/>
      <c r="AD47" s="15"/>
    </row>
    <row r="48" spans="1:30" ht="37.5" customHeight="1" x14ac:dyDescent="0.3">
      <c r="A48" s="20" t="s">
        <v>102</v>
      </c>
      <c r="B48" s="22" t="s">
        <v>53</v>
      </c>
      <c r="C48" s="22" t="s">
        <v>15</v>
      </c>
      <c r="D48" s="21"/>
      <c r="E48" s="21" t="s">
        <v>14</v>
      </c>
      <c r="F48" s="21" t="s">
        <v>15</v>
      </c>
      <c r="G48" s="21"/>
      <c r="H48" s="22" t="s">
        <v>77</v>
      </c>
      <c r="I48" s="23" t="s">
        <v>17</v>
      </c>
      <c r="J48" s="31" t="s">
        <v>15</v>
      </c>
      <c r="K48" s="14"/>
      <c r="L48" s="15"/>
      <c r="M48" s="15"/>
      <c r="N48" s="15"/>
      <c r="O48" s="15"/>
      <c r="P48" s="15"/>
      <c r="Q48" s="15"/>
      <c r="R48" s="15"/>
      <c r="S48" s="15"/>
      <c r="T48" s="15"/>
      <c r="U48" s="15"/>
      <c r="V48" s="15"/>
      <c r="W48" s="15"/>
      <c r="X48" s="15"/>
      <c r="Y48" s="15"/>
      <c r="Z48" s="15"/>
      <c r="AA48" s="15"/>
      <c r="AB48" s="15"/>
      <c r="AC48" s="15"/>
      <c r="AD48" s="15"/>
    </row>
    <row r="49" spans="1:30" ht="37.5" customHeight="1" x14ac:dyDescent="0.3">
      <c r="A49" s="20" t="s">
        <v>103</v>
      </c>
      <c r="B49" s="22" t="s">
        <v>53</v>
      </c>
      <c r="C49" s="22" t="s">
        <v>15</v>
      </c>
      <c r="D49" s="21"/>
      <c r="E49" s="21" t="s">
        <v>14</v>
      </c>
      <c r="F49" s="21" t="s">
        <v>15</v>
      </c>
      <c r="G49" s="21"/>
      <c r="H49" s="22" t="s">
        <v>19</v>
      </c>
      <c r="I49" s="23" t="s">
        <v>17</v>
      </c>
      <c r="J49" s="40" t="str">
        <f>HYPERLINK("https://statutes.capitol.texas.gov/Docs/IN/htm/IN.1369.htm","Code 1369.204 (2012)")</f>
        <v>Code 1369.204 (2012)</v>
      </c>
      <c r="K49" s="14"/>
      <c r="L49" s="15"/>
      <c r="M49" s="15"/>
      <c r="N49" s="15"/>
      <c r="O49" s="15"/>
      <c r="P49" s="15"/>
      <c r="Q49" s="15"/>
      <c r="R49" s="15"/>
      <c r="S49" s="15"/>
      <c r="T49" s="15"/>
      <c r="U49" s="15"/>
      <c r="V49" s="15"/>
      <c r="W49" s="15"/>
      <c r="X49" s="15"/>
      <c r="Y49" s="15"/>
      <c r="Z49" s="15"/>
      <c r="AA49" s="15"/>
      <c r="AB49" s="15"/>
      <c r="AC49" s="15"/>
      <c r="AD49" s="15"/>
    </row>
    <row r="50" spans="1:30" ht="37.5" customHeight="1" x14ac:dyDescent="0.3">
      <c r="A50" s="20" t="s">
        <v>104</v>
      </c>
      <c r="B50" s="22" t="s">
        <v>47</v>
      </c>
      <c r="C50" s="21" t="s">
        <v>105</v>
      </c>
      <c r="D50" s="21"/>
      <c r="E50" s="21" t="s">
        <v>14</v>
      </c>
      <c r="F50" s="21" t="s">
        <v>15</v>
      </c>
      <c r="G50" s="21"/>
      <c r="H50" s="22" t="s">
        <v>19</v>
      </c>
      <c r="I50" s="23" t="s">
        <v>49</v>
      </c>
      <c r="J50" s="40" t="str">
        <f>HYPERLINK("https://le.utah.gov/~2013/bills/sbillint/sb0189s02.pdf","SB 189 (2013)")</f>
        <v>SB 189 (2013)</v>
      </c>
      <c r="K50" s="14"/>
      <c r="L50" s="15"/>
      <c r="M50" s="15"/>
      <c r="N50" s="15"/>
      <c r="O50" s="15"/>
      <c r="P50" s="15"/>
      <c r="Q50" s="15"/>
      <c r="R50" s="15"/>
      <c r="S50" s="15"/>
      <c r="T50" s="15"/>
      <c r="U50" s="15"/>
      <c r="V50" s="15"/>
      <c r="W50" s="15"/>
      <c r="X50" s="15"/>
      <c r="Y50" s="15"/>
      <c r="Z50" s="15"/>
      <c r="AA50" s="15"/>
      <c r="AB50" s="15"/>
      <c r="AC50" s="15"/>
      <c r="AD50" s="15"/>
    </row>
    <row r="51" spans="1:30" ht="81" customHeight="1" x14ac:dyDescent="0.3">
      <c r="A51" s="20" t="s">
        <v>106</v>
      </c>
      <c r="B51" s="22" t="s">
        <v>65</v>
      </c>
      <c r="C51" s="43" t="s">
        <v>107</v>
      </c>
      <c r="D51" s="21"/>
      <c r="E51" s="21" t="s">
        <v>14</v>
      </c>
      <c r="F51" s="21" t="s">
        <v>15</v>
      </c>
      <c r="G51" s="21"/>
      <c r="H51" s="22" t="s">
        <v>19</v>
      </c>
      <c r="I51" s="23" t="s">
        <v>25</v>
      </c>
      <c r="J51" s="47" t="s">
        <v>108</v>
      </c>
      <c r="K51" s="14"/>
      <c r="L51" s="15"/>
      <c r="M51" s="15"/>
      <c r="N51" s="15"/>
      <c r="O51" s="15"/>
      <c r="P51" s="15"/>
      <c r="Q51" s="15"/>
      <c r="R51" s="15"/>
      <c r="S51" s="15"/>
      <c r="T51" s="15"/>
      <c r="U51" s="15"/>
      <c r="V51" s="15"/>
      <c r="W51" s="15"/>
      <c r="X51" s="15"/>
      <c r="Y51" s="15"/>
      <c r="Z51" s="15"/>
      <c r="AA51" s="15"/>
      <c r="AB51" s="15"/>
      <c r="AC51" s="15"/>
      <c r="AD51" s="15"/>
    </row>
    <row r="52" spans="1:30" ht="37.5" customHeight="1" x14ac:dyDescent="0.3">
      <c r="A52" s="20" t="s">
        <v>109</v>
      </c>
      <c r="B52" s="22" t="s">
        <v>53</v>
      </c>
      <c r="C52" s="22" t="s">
        <v>110</v>
      </c>
      <c r="D52" s="21"/>
      <c r="E52" s="21" t="s">
        <v>14</v>
      </c>
      <c r="F52" s="21" t="s">
        <v>15</v>
      </c>
      <c r="G52" s="21"/>
      <c r="H52" s="22" t="s">
        <v>19</v>
      </c>
      <c r="I52" s="23" t="s">
        <v>17</v>
      </c>
      <c r="J52" s="27" t="str">
        <f>HYPERLINK("https://lis.virginia.gov/cgi-bin/legp604.exe?171+sum+SB383","SB 383 (2017)")</f>
        <v>SB 383 (2017)</v>
      </c>
      <c r="K52" s="14"/>
      <c r="L52" s="15"/>
      <c r="M52" s="15"/>
      <c r="N52" s="15"/>
      <c r="O52" s="15"/>
      <c r="P52" s="15"/>
      <c r="Q52" s="15"/>
      <c r="R52" s="15"/>
      <c r="S52" s="15"/>
      <c r="T52" s="15"/>
      <c r="U52" s="15"/>
      <c r="V52" s="15"/>
      <c r="W52" s="15"/>
      <c r="X52" s="15"/>
      <c r="Y52" s="15"/>
      <c r="Z52" s="15"/>
      <c r="AA52" s="15"/>
      <c r="AB52" s="15"/>
      <c r="AC52" s="15"/>
      <c r="AD52" s="15"/>
    </row>
    <row r="53" spans="1:30" ht="37.5" customHeight="1" x14ac:dyDescent="0.3">
      <c r="A53" s="20" t="s">
        <v>111</v>
      </c>
      <c r="B53" s="22" t="s">
        <v>53</v>
      </c>
      <c r="C53" s="21" t="s">
        <v>110</v>
      </c>
      <c r="D53" s="21"/>
      <c r="E53" s="21" t="s">
        <v>14</v>
      </c>
      <c r="F53" s="21" t="s">
        <v>15</v>
      </c>
      <c r="G53" s="21"/>
      <c r="H53" s="22" t="s">
        <v>19</v>
      </c>
      <c r="I53" s="23" t="s">
        <v>17</v>
      </c>
      <c r="J53" s="25" t="str">
        <f>HYPERLINK("https://app.leg.wa.gov/RCW/default.aspx?cite=48.46.274","Chapter 48.46.274 (2012)")</f>
        <v>Chapter 48.46.274 (2012)</v>
      </c>
      <c r="K53" s="14"/>
      <c r="L53" s="15"/>
      <c r="M53" s="15"/>
      <c r="N53" s="15"/>
      <c r="O53" s="15"/>
      <c r="P53" s="15"/>
      <c r="Q53" s="15"/>
      <c r="R53" s="15"/>
      <c r="S53" s="15"/>
      <c r="T53" s="15"/>
      <c r="U53" s="15"/>
      <c r="V53" s="15"/>
      <c r="W53" s="15"/>
      <c r="X53" s="15"/>
      <c r="Y53" s="15"/>
      <c r="Z53" s="15"/>
      <c r="AA53" s="15"/>
      <c r="AB53" s="15"/>
      <c r="AC53" s="15"/>
      <c r="AD53" s="15"/>
    </row>
    <row r="54" spans="1:30" ht="37.5" customHeight="1" x14ac:dyDescent="0.3">
      <c r="A54" s="20" t="s">
        <v>112</v>
      </c>
      <c r="B54" s="22" t="s">
        <v>53</v>
      </c>
      <c r="C54" s="21" t="s">
        <v>110</v>
      </c>
      <c r="D54" s="21"/>
      <c r="E54" s="21" t="s">
        <v>14</v>
      </c>
      <c r="F54" s="21" t="s">
        <v>15</v>
      </c>
      <c r="G54" s="21"/>
      <c r="H54" s="22" t="s">
        <v>113</v>
      </c>
      <c r="I54" s="23" t="s">
        <v>17</v>
      </c>
      <c r="J54" s="25" t="str">
        <f>HYPERLINK("http://www.wvlegislature.gov/Bill_Status/bills_text.cfm?billdoc=hb2493%20intr.htm&amp;yr=2015&amp;sesstype=RS&amp;i=2493","HB 2493 (2015)")</f>
        <v>HB 2493 (2015)</v>
      </c>
      <c r="K54" s="14"/>
      <c r="L54" s="15"/>
      <c r="M54" s="15"/>
      <c r="N54" s="15"/>
      <c r="O54" s="15"/>
      <c r="P54" s="15"/>
      <c r="Q54" s="15"/>
      <c r="R54" s="15"/>
      <c r="S54" s="15"/>
      <c r="T54" s="15"/>
      <c r="U54" s="15"/>
      <c r="V54" s="15"/>
      <c r="W54" s="15"/>
      <c r="X54" s="15"/>
      <c r="Y54" s="15"/>
      <c r="Z54" s="15"/>
      <c r="AA54" s="15"/>
      <c r="AB54" s="15"/>
      <c r="AC54" s="15"/>
      <c r="AD54" s="15"/>
    </row>
    <row r="55" spans="1:30" ht="37.5" customHeight="1" x14ac:dyDescent="0.3">
      <c r="A55" s="20" t="s">
        <v>114</v>
      </c>
      <c r="B55" s="22" t="s">
        <v>47</v>
      </c>
      <c r="C55" s="21" t="s">
        <v>115</v>
      </c>
      <c r="D55" s="21"/>
      <c r="E55" s="21" t="s">
        <v>14</v>
      </c>
      <c r="F55" s="21" t="s">
        <v>15</v>
      </c>
      <c r="G55" s="21"/>
      <c r="H55" s="22" t="s">
        <v>19</v>
      </c>
      <c r="I55" s="23" t="s">
        <v>49</v>
      </c>
      <c r="J55" s="41" t="str">
        <f>HYPERLINK("https://docs.legis.wisconsin.gov/2013/related/acts/186","Act 186 (2013)")</f>
        <v>Act 186 (2013)</v>
      </c>
      <c r="K55" s="14"/>
      <c r="L55" s="15"/>
      <c r="M55" s="15"/>
      <c r="N55" s="15"/>
      <c r="O55" s="15"/>
      <c r="P55" s="15"/>
      <c r="Q55" s="15"/>
      <c r="R55" s="15"/>
      <c r="S55" s="15"/>
      <c r="T55" s="15"/>
      <c r="U55" s="15"/>
      <c r="V55" s="15"/>
      <c r="W55" s="15"/>
      <c r="X55" s="15"/>
      <c r="Y55" s="15"/>
      <c r="Z55" s="15"/>
      <c r="AA55" s="15"/>
      <c r="AB55" s="15"/>
      <c r="AC55" s="15"/>
      <c r="AD55" s="15"/>
    </row>
    <row r="56" spans="1:30" ht="37.5" customHeight="1" x14ac:dyDescent="0.3">
      <c r="A56" s="20" t="s">
        <v>116</v>
      </c>
      <c r="B56" s="22" t="s">
        <v>53</v>
      </c>
      <c r="C56" s="21" t="s">
        <v>15</v>
      </c>
      <c r="D56" s="21"/>
      <c r="E56" s="21" t="s">
        <v>14</v>
      </c>
      <c r="F56" s="21" t="s">
        <v>15</v>
      </c>
      <c r="G56" s="21"/>
      <c r="H56" s="22" t="s">
        <v>19</v>
      </c>
      <c r="I56" s="23" t="s">
        <v>17</v>
      </c>
      <c r="J56" s="42" t="str">
        <f>HYPERLINK("https://law.justia.com/codes/wyoming/2016/title-26/chapter-20/article-6/section-26-20-601"," WY Stat § 26-20-601 (2016)")</f>
        <v xml:space="preserve"> WY Stat § 26-20-601 (2016)</v>
      </c>
      <c r="K56" s="14"/>
      <c r="L56" s="15"/>
      <c r="M56" s="15"/>
      <c r="N56" s="15"/>
      <c r="O56" s="15"/>
      <c r="P56" s="15"/>
      <c r="Q56" s="15"/>
      <c r="R56" s="15"/>
      <c r="S56" s="15"/>
      <c r="T56" s="15"/>
      <c r="U56" s="15"/>
      <c r="V56" s="15"/>
      <c r="W56" s="15"/>
      <c r="X56" s="15"/>
      <c r="Y56" s="15"/>
      <c r="Z56" s="15"/>
      <c r="AA56" s="15"/>
      <c r="AB56" s="15"/>
      <c r="AC56" s="15"/>
      <c r="AD56" s="15"/>
    </row>
    <row r="57" spans="1:30" ht="15.75" customHeight="1" x14ac:dyDescent="0.3"/>
    <row r="58" spans="1:30" ht="15.75" customHeight="1" x14ac:dyDescent="0.3">
      <c r="B58" t="s">
        <v>117</v>
      </c>
    </row>
    <row r="59" spans="1:30" ht="15.75" customHeight="1" x14ac:dyDescent="0.3">
      <c r="B59" t="s">
        <v>118</v>
      </c>
    </row>
    <row r="60" spans="1:30" ht="15.75" customHeight="1" x14ac:dyDescent="0.3">
      <c r="B60" s="48" t="s">
        <v>119</v>
      </c>
    </row>
    <row r="61" spans="1:30" ht="15.75" customHeight="1" x14ac:dyDescent="0.3">
      <c r="B61" t="s">
        <v>120</v>
      </c>
    </row>
    <row r="62" spans="1:30" ht="15.75" customHeight="1" x14ac:dyDescent="0.3">
      <c r="B62" s="48" t="s">
        <v>121</v>
      </c>
    </row>
    <row r="63" spans="1:30" ht="15.75" customHeight="1" x14ac:dyDescent="0.3"/>
    <row r="64" spans="1:30"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A2:J2"/>
    <mergeCell ref="B3:J3"/>
    <mergeCell ref="B4:C4"/>
    <mergeCell ref="E4:F4"/>
    <mergeCell ref="H4:H5"/>
    <mergeCell ref="I4:I5"/>
    <mergeCell ref="J4:J5"/>
  </mergeCells>
  <hyperlinks>
    <hyperlink ref="J12" r:id="rId1" xr:uid="{00000000-0004-0000-0000-000000000000}"/>
    <hyperlink ref="J36" r:id="rId2" xr:uid="{00000000-0004-0000-0000-000001000000}"/>
    <hyperlink ref="J51" r:id="rId3" xr:uid="{00000000-0004-0000-0000-000002000000}"/>
  </hyperlinks>
  <pageMargins left="0.25" right="0.25" top="0.75" bottom="0.75" header="0" footer="0"/>
  <pageSetup scale="65" orientation="landscape"/>
  <headerFooter>
    <oddFooter>&amp;R000000Page &amp;P of</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showGridLines="0" topLeftCell="B1" workbookViewId="0">
      <selection activeCell="B4" sqref="B4"/>
    </sheetView>
  </sheetViews>
  <sheetFormatPr defaultColWidth="11.23046875" defaultRowHeight="15" customHeight="1" x14ac:dyDescent="0.3"/>
  <cols>
    <col min="1" max="1" width="7.3828125" customWidth="1"/>
    <col min="2" max="2" width="24.61328125" customWidth="1"/>
    <col min="3" max="3" width="6.61328125" customWidth="1"/>
    <col min="4" max="4" width="10" customWidth="1"/>
    <col min="5" max="5" width="25.07421875" customWidth="1"/>
    <col min="6" max="24" width="6.61328125" customWidth="1"/>
  </cols>
  <sheetData>
    <row r="1" spans="1:8" ht="16.5" customHeight="1" x14ac:dyDescent="0.3">
      <c r="A1" s="1"/>
      <c r="B1" s="3" t="s">
        <v>122</v>
      </c>
      <c r="C1" s="4"/>
      <c r="D1" s="1" t="s">
        <v>123</v>
      </c>
      <c r="E1" s="3" t="s">
        <v>122</v>
      </c>
      <c r="F1" s="4"/>
      <c r="G1" s="4"/>
      <c r="H1" s="5"/>
    </row>
    <row r="2" spans="1:8" ht="51" customHeight="1" x14ac:dyDescent="0.3">
      <c r="A2" s="7" t="s">
        <v>124</v>
      </c>
      <c r="B2" s="8" t="s">
        <v>125</v>
      </c>
      <c r="C2" s="13"/>
      <c r="D2" s="7" t="s">
        <v>124</v>
      </c>
      <c r="E2" s="8" t="s">
        <v>125</v>
      </c>
    </row>
    <row r="3" spans="1:8" ht="93" customHeight="1" x14ac:dyDescent="0.3">
      <c r="A3" s="1" t="s">
        <v>25</v>
      </c>
      <c r="B3" s="12" t="s">
        <v>126</v>
      </c>
      <c r="C3" s="13"/>
      <c r="D3" s="1" t="s">
        <v>25</v>
      </c>
      <c r="E3" s="12" t="s">
        <v>126</v>
      </c>
    </row>
    <row r="4" spans="1:8" ht="68.25" customHeight="1" x14ac:dyDescent="0.3">
      <c r="A4" s="10" t="s">
        <v>41</v>
      </c>
      <c r="B4" s="12" t="s">
        <v>127</v>
      </c>
      <c r="C4" s="13"/>
      <c r="D4" s="10" t="s">
        <v>41</v>
      </c>
      <c r="E4" s="12" t="s">
        <v>127</v>
      </c>
    </row>
    <row r="5" spans="1:8" ht="52.5" customHeight="1" x14ac:dyDescent="0.3">
      <c r="A5" s="10" t="s">
        <v>128</v>
      </c>
      <c r="B5" s="12" t="s">
        <v>129</v>
      </c>
      <c r="C5" s="13"/>
      <c r="D5" s="10" t="s">
        <v>128</v>
      </c>
      <c r="E5" s="12" t="s">
        <v>129</v>
      </c>
    </row>
    <row r="6" spans="1:8" ht="47.25" customHeight="1" x14ac:dyDescent="0.3">
      <c r="A6" s="10" t="s">
        <v>49</v>
      </c>
      <c r="B6" s="12" t="s">
        <v>130</v>
      </c>
      <c r="C6" s="13"/>
      <c r="D6" s="10" t="s">
        <v>49</v>
      </c>
      <c r="E6" s="12" t="s">
        <v>131</v>
      </c>
    </row>
    <row r="7" spans="1:8" ht="63.75" customHeight="1" x14ac:dyDescent="0.3">
      <c r="A7" s="10" t="s">
        <v>17</v>
      </c>
      <c r="B7" s="12" t="s">
        <v>132</v>
      </c>
      <c r="C7" s="13"/>
      <c r="D7" s="10" t="s">
        <v>17</v>
      </c>
      <c r="E7" s="12" t="s">
        <v>132</v>
      </c>
    </row>
    <row r="8" spans="1:8" ht="16.5" customHeight="1" x14ac:dyDescent="0.3">
      <c r="B8" s="13"/>
      <c r="C8" s="13"/>
    </row>
    <row r="9" spans="1:8" ht="16.5" customHeight="1" x14ac:dyDescent="0.3">
      <c r="B9" s="13"/>
      <c r="C9" s="13"/>
    </row>
    <row r="10" spans="1:8" ht="16.5" customHeight="1" x14ac:dyDescent="0.3">
      <c r="A10" s="13"/>
      <c r="B10" s="13"/>
      <c r="C10" s="13"/>
    </row>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5" right="0.75" top="1" bottom="1" header="0" footer="0"/>
  <pageSetup orientation="landscape"/>
  <headerFooter>
    <oddFooter>&amp;L000000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68"/>
  <sheetViews>
    <sheetView tabSelected="1" zoomScale="80" zoomScaleNormal="80" workbookViewId="0">
      <pane ySplit="5" topLeftCell="A6" activePane="bottomLeft" state="frozen"/>
      <selection pane="bottomLeft" activeCell="R12" sqref="R12"/>
    </sheetView>
  </sheetViews>
  <sheetFormatPr defaultColWidth="8.765625" defaultRowHeight="15.6" x14ac:dyDescent="0.3"/>
  <cols>
    <col min="1" max="1" width="8.07421875" style="52" bestFit="1" customWidth="1"/>
    <col min="2" max="2" width="8.07421875" style="52" customWidth="1"/>
    <col min="3" max="3" width="13.4609375" style="49" bestFit="1" customWidth="1"/>
    <col min="4" max="4" width="15.765625" style="49" bestFit="1" customWidth="1"/>
    <col min="5" max="5" width="18.3828125" style="49" customWidth="1"/>
    <col min="6" max="6" width="14" style="49" customWidth="1"/>
    <col min="7" max="7" width="12.23046875" style="49" customWidth="1"/>
    <col min="8" max="8" width="14.3828125" style="49" customWidth="1"/>
    <col min="9" max="9" width="18.765625" style="49" customWidth="1"/>
    <col min="10" max="10" width="16.3046875" style="49" customWidth="1"/>
    <col min="11" max="11" width="9.61328125" style="49" bestFit="1" customWidth="1"/>
    <col min="12" max="12" width="44.765625" style="49" customWidth="1"/>
    <col min="13" max="13" width="16.23046875" style="35" customWidth="1"/>
    <col min="14" max="14" width="16.4609375" style="49" bestFit="1" customWidth="1"/>
    <col min="15" max="15" width="8.61328125" style="49" bestFit="1" customWidth="1"/>
    <col min="16" max="16" width="5.4609375" style="49" bestFit="1" customWidth="1"/>
    <col min="17" max="17" width="6.765625" style="49" bestFit="1" customWidth="1"/>
    <col min="18" max="18" width="37.07421875" style="49" customWidth="1"/>
    <col min="19" max="16384" width="8.765625" style="49"/>
  </cols>
  <sheetData>
    <row r="1" spans="1:18" s="106" customFormat="1" ht="93" customHeight="1" x14ac:dyDescent="0.3"/>
    <row r="2" spans="1:18" ht="15.6" customHeight="1" x14ac:dyDescent="0.3">
      <c r="A2" s="94" t="s">
        <v>133</v>
      </c>
      <c r="B2" s="107"/>
      <c r="C2" s="100" t="s">
        <v>134</v>
      </c>
      <c r="D2" s="101"/>
      <c r="E2" s="101"/>
      <c r="F2" s="101"/>
      <c r="G2" s="101"/>
      <c r="H2" s="101"/>
      <c r="I2" s="101"/>
      <c r="J2" s="101"/>
      <c r="K2" s="101"/>
      <c r="L2" s="101"/>
      <c r="M2" s="101"/>
      <c r="N2" s="101"/>
      <c r="O2" s="116"/>
      <c r="Q2" s="58"/>
    </row>
    <row r="3" spans="1:18" ht="15.6" customHeight="1" x14ac:dyDescent="0.3">
      <c r="A3" s="94"/>
      <c r="B3" s="107"/>
      <c r="C3" s="102"/>
      <c r="D3" s="103"/>
      <c r="E3" s="103"/>
      <c r="F3" s="103"/>
      <c r="G3" s="103"/>
      <c r="H3" s="103"/>
      <c r="I3" s="103"/>
      <c r="J3" s="103"/>
      <c r="K3" s="103"/>
      <c r="L3" s="103"/>
      <c r="M3" s="103"/>
      <c r="N3" s="103"/>
      <c r="O3" s="117"/>
    </row>
    <row r="4" spans="1:18" ht="15.6" customHeight="1" x14ac:dyDescent="0.3">
      <c r="A4" s="94"/>
      <c r="B4" s="107"/>
      <c r="C4" s="95" t="s">
        <v>135</v>
      </c>
      <c r="D4" s="95"/>
      <c r="E4" s="96" t="s">
        <v>136</v>
      </c>
      <c r="F4" s="96"/>
      <c r="G4" s="99" t="s">
        <v>137</v>
      </c>
      <c r="H4" s="99" t="s">
        <v>138</v>
      </c>
      <c r="I4" s="99" t="s">
        <v>139</v>
      </c>
      <c r="J4" s="97" t="s">
        <v>140</v>
      </c>
      <c r="K4" s="104" t="s">
        <v>5</v>
      </c>
      <c r="L4" s="92" t="s">
        <v>141</v>
      </c>
      <c r="M4" s="132" t="s">
        <v>6</v>
      </c>
      <c r="N4" s="133"/>
      <c r="O4" s="134"/>
    </row>
    <row r="5" spans="1:18" ht="31.2" x14ac:dyDescent="0.3">
      <c r="A5" s="108"/>
      <c r="B5" s="109"/>
      <c r="C5" s="53" t="s">
        <v>142</v>
      </c>
      <c r="D5" s="53" t="s">
        <v>143</v>
      </c>
      <c r="E5" s="53" t="s">
        <v>144</v>
      </c>
      <c r="F5" s="53" t="s">
        <v>145</v>
      </c>
      <c r="G5" s="97"/>
      <c r="H5" s="97"/>
      <c r="I5" s="97"/>
      <c r="J5" s="98"/>
      <c r="K5" s="105"/>
      <c r="L5" s="93"/>
      <c r="M5" s="135"/>
      <c r="N5" s="136"/>
      <c r="O5" s="137"/>
      <c r="P5" s="50"/>
      <c r="Q5" s="50"/>
      <c r="R5" s="50"/>
    </row>
    <row r="6" spans="1:18" x14ac:dyDescent="0.3">
      <c r="A6" s="73" t="s">
        <v>18</v>
      </c>
      <c r="B6" s="73" t="s">
        <v>146</v>
      </c>
      <c r="C6" s="74" t="s">
        <v>110</v>
      </c>
      <c r="D6" s="74" t="s">
        <v>110</v>
      </c>
      <c r="E6" s="74" t="s">
        <v>110</v>
      </c>
      <c r="F6" s="74" t="s">
        <v>110</v>
      </c>
      <c r="G6" s="74" t="s">
        <v>29</v>
      </c>
      <c r="H6" s="74" t="s">
        <v>110</v>
      </c>
      <c r="I6" s="75" t="s">
        <v>110</v>
      </c>
      <c r="J6" s="75">
        <v>1</v>
      </c>
      <c r="K6" s="110" t="s">
        <v>128</v>
      </c>
      <c r="L6" s="74" t="s">
        <v>110</v>
      </c>
      <c r="M6" s="76" t="s">
        <v>110</v>
      </c>
      <c r="N6" s="125" cm="1">
        <f t="array" aca="1" ref="N6" ca="1">N6:O45</f>
        <v>0</v>
      </c>
      <c r="O6" s="125"/>
      <c r="P6" s="64"/>
      <c r="Q6" s="51"/>
      <c r="R6" s="50"/>
    </row>
    <row r="7" spans="1:18" x14ac:dyDescent="0.3">
      <c r="A7" s="73" t="s">
        <v>13</v>
      </c>
      <c r="B7" s="73" t="s">
        <v>147</v>
      </c>
      <c r="C7" s="74" t="s">
        <v>110</v>
      </c>
      <c r="D7" s="74" t="s">
        <v>110</v>
      </c>
      <c r="E7" s="74" t="s">
        <v>110</v>
      </c>
      <c r="F7" s="74" t="s">
        <v>110</v>
      </c>
      <c r="G7" s="74" t="s">
        <v>29</v>
      </c>
      <c r="H7" s="74" t="s">
        <v>110</v>
      </c>
      <c r="I7" s="75" t="s">
        <v>110</v>
      </c>
      <c r="J7" s="75">
        <v>1</v>
      </c>
      <c r="K7" s="111" t="s">
        <v>128</v>
      </c>
      <c r="L7" s="74" t="s">
        <v>110</v>
      </c>
      <c r="M7" s="76" t="s">
        <v>110</v>
      </c>
      <c r="N7" s="125"/>
      <c r="O7" s="125"/>
      <c r="P7" s="66"/>
      <c r="Q7" s="51"/>
      <c r="R7" s="51"/>
    </row>
    <row r="8" spans="1:18" s="58" customFormat="1" ht="16.2" x14ac:dyDescent="0.3">
      <c r="A8" s="73" t="s">
        <v>21</v>
      </c>
      <c r="B8" s="73" t="s">
        <v>148</v>
      </c>
      <c r="C8" s="74" t="s">
        <v>110</v>
      </c>
      <c r="D8" s="74" t="s">
        <v>110</v>
      </c>
      <c r="E8" s="74" t="s">
        <v>110</v>
      </c>
      <c r="F8" s="74" t="s">
        <v>110</v>
      </c>
      <c r="G8" s="74" t="s">
        <v>29</v>
      </c>
      <c r="H8" s="74" t="s">
        <v>110</v>
      </c>
      <c r="I8" s="75" t="s">
        <v>29</v>
      </c>
      <c r="J8" s="75">
        <v>2</v>
      </c>
      <c r="K8" s="111" t="s">
        <v>41</v>
      </c>
      <c r="L8" s="74" t="s">
        <v>110</v>
      </c>
      <c r="M8" s="118" t="s">
        <v>149</v>
      </c>
      <c r="N8" s="126"/>
      <c r="O8" s="125"/>
      <c r="P8" s="66"/>
      <c r="Q8" s="57"/>
      <c r="R8" s="59"/>
    </row>
    <row r="9" spans="1:18" s="58" customFormat="1" x14ac:dyDescent="0.3">
      <c r="A9" s="73" t="s">
        <v>20</v>
      </c>
      <c r="B9" s="73" t="s">
        <v>150</v>
      </c>
      <c r="C9" s="74" t="s">
        <v>110</v>
      </c>
      <c r="D9" s="74" t="s">
        <v>110</v>
      </c>
      <c r="E9" s="74" t="s">
        <v>110</v>
      </c>
      <c r="F9" s="74" t="s">
        <v>110</v>
      </c>
      <c r="G9" s="74" t="s">
        <v>29</v>
      </c>
      <c r="H9" s="74" t="s">
        <v>110</v>
      </c>
      <c r="I9" s="75" t="s">
        <v>29</v>
      </c>
      <c r="J9" s="75">
        <v>2</v>
      </c>
      <c r="K9" s="111" t="s">
        <v>41</v>
      </c>
      <c r="L9" s="74" t="s">
        <v>110</v>
      </c>
      <c r="M9" s="119" t="s">
        <v>151</v>
      </c>
      <c r="N9" s="125"/>
      <c r="O9" s="125"/>
      <c r="P9" s="66"/>
      <c r="Q9" s="57"/>
      <c r="R9" s="59"/>
    </row>
    <row r="10" spans="1:18" ht="53.4" customHeight="1" x14ac:dyDescent="0.3">
      <c r="A10" s="73" t="s">
        <v>22</v>
      </c>
      <c r="B10" s="73" t="s">
        <v>152</v>
      </c>
      <c r="C10" s="74" t="s">
        <v>110</v>
      </c>
      <c r="D10" s="74" t="s">
        <v>29</v>
      </c>
      <c r="E10" s="74" t="s">
        <v>153</v>
      </c>
      <c r="F10" s="74" t="s">
        <v>110</v>
      </c>
      <c r="G10" s="74" t="s">
        <v>29</v>
      </c>
      <c r="H10" s="74" t="s">
        <v>110</v>
      </c>
      <c r="I10" s="75" t="s">
        <v>110</v>
      </c>
      <c r="J10" s="75">
        <v>3</v>
      </c>
      <c r="K10" s="112" t="s">
        <v>25</v>
      </c>
      <c r="L10" s="75" t="s">
        <v>154</v>
      </c>
      <c r="M10" s="120" t="str">
        <f>HYPERLINK("https://leginfo.legislature.ca.gov/faces/billNavClient.xhtml?bill_id=201520160AB339","AB 339 (2015)")</f>
        <v>AB 339 (2015)</v>
      </c>
      <c r="N10" s="125"/>
      <c r="O10" s="125"/>
      <c r="P10" s="64"/>
      <c r="Q10" s="57"/>
      <c r="R10" s="50"/>
    </row>
    <row r="11" spans="1:18" ht="171.6" x14ac:dyDescent="0.3">
      <c r="A11" s="73" t="s">
        <v>27</v>
      </c>
      <c r="B11" s="73" t="s">
        <v>155</v>
      </c>
      <c r="C11" s="74" t="s">
        <v>156</v>
      </c>
      <c r="D11" s="74" t="s">
        <v>110</v>
      </c>
      <c r="E11" s="74" t="s">
        <v>157</v>
      </c>
      <c r="F11" s="74" t="s">
        <v>158</v>
      </c>
      <c r="G11" s="75" t="s">
        <v>159</v>
      </c>
      <c r="H11" s="74" t="s">
        <v>110</v>
      </c>
      <c r="I11" s="75" t="s">
        <v>29</v>
      </c>
      <c r="J11" s="75">
        <v>5</v>
      </c>
      <c r="K11" s="110" t="s">
        <v>25</v>
      </c>
      <c r="L11" s="75" t="s">
        <v>160</v>
      </c>
      <c r="M11" s="119" t="str">
        <f>HYPERLINK("https://drive.google.com/file/d/0B7EeY5Lrg3_qaWFEVzJFUWRYenc/view","Bulletin B4.82 and Final Rule 4-2-58 (2015)")</f>
        <v>Bulletin B4.82 and Final Rule 4-2-58 (2015)</v>
      </c>
      <c r="N11" s="127" t="s">
        <v>161</v>
      </c>
      <c r="O11" s="127" t="s">
        <v>162</v>
      </c>
      <c r="P11" s="61"/>
      <c r="Q11" s="50"/>
    </row>
    <row r="12" spans="1:18" ht="57" customHeight="1" x14ac:dyDescent="0.3">
      <c r="A12" s="73" t="s">
        <v>32</v>
      </c>
      <c r="B12" s="73" t="s">
        <v>163</v>
      </c>
      <c r="C12" s="74" t="s">
        <v>110</v>
      </c>
      <c r="D12" s="75" t="s">
        <v>29</v>
      </c>
      <c r="E12" s="74" t="s">
        <v>164</v>
      </c>
      <c r="F12" s="75" t="s">
        <v>110</v>
      </c>
      <c r="G12" s="74" t="s">
        <v>159</v>
      </c>
      <c r="H12" s="74" t="s">
        <v>110</v>
      </c>
      <c r="I12" s="75" t="s">
        <v>29</v>
      </c>
      <c r="J12" s="75">
        <v>4</v>
      </c>
      <c r="K12" s="113" t="s">
        <v>25</v>
      </c>
      <c r="L12" s="75" t="s">
        <v>154</v>
      </c>
      <c r="M12" s="118" t="s">
        <v>165</v>
      </c>
      <c r="N12" s="127" t="s">
        <v>166</v>
      </c>
      <c r="O12" s="127" t="s">
        <v>167</v>
      </c>
      <c r="P12" s="64"/>
      <c r="Q12" s="61"/>
      <c r="R12" s="50"/>
    </row>
    <row r="13" spans="1:18" ht="47.4" customHeight="1" x14ac:dyDescent="0.3">
      <c r="A13" s="73" t="s">
        <v>42</v>
      </c>
      <c r="B13" s="73" t="s">
        <v>168</v>
      </c>
      <c r="C13" s="74" t="s">
        <v>110</v>
      </c>
      <c r="D13" s="74" t="s">
        <v>29</v>
      </c>
      <c r="E13" s="74" t="s">
        <v>169</v>
      </c>
      <c r="F13" s="75" t="s">
        <v>110</v>
      </c>
      <c r="G13" s="74" t="s">
        <v>159</v>
      </c>
      <c r="H13" s="74" t="s">
        <v>110</v>
      </c>
      <c r="I13" s="75" t="s">
        <v>29</v>
      </c>
      <c r="J13" s="75">
        <v>4</v>
      </c>
      <c r="K13" s="112" t="s">
        <v>25</v>
      </c>
      <c r="L13" s="75" t="s">
        <v>154</v>
      </c>
      <c r="M13" s="121" t="str">
        <f>HYPERLINK("http://lims.dccouncil.us/Legislation/B21-0032","B21-0032 (2017)")</f>
        <v>B21-0032 (2017)</v>
      </c>
      <c r="N13" s="127" t="s">
        <v>170</v>
      </c>
      <c r="O13" s="127" t="s">
        <v>171</v>
      </c>
      <c r="P13" s="64"/>
      <c r="Q13" s="61"/>
      <c r="R13" s="50"/>
    </row>
    <row r="14" spans="1:18" ht="42.6" customHeight="1" x14ac:dyDescent="0.3">
      <c r="A14" s="73" t="s">
        <v>38</v>
      </c>
      <c r="B14" s="73" t="s">
        <v>172</v>
      </c>
      <c r="C14" s="74" t="s">
        <v>110</v>
      </c>
      <c r="D14" s="74" t="s">
        <v>110</v>
      </c>
      <c r="E14" s="74" t="s">
        <v>173</v>
      </c>
      <c r="F14" s="75" t="s">
        <v>110</v>
      </c>
      <c r="G14" s="74" t="s">
        <v>29</v>
      </c>
      <c r="H14" s="74" t="s">
        <v>110</v>
      </c>
      <c r="I14" s="75" t="s">
        <v>159</v>
      </c>
      <c r="J14" s="75">
        <v>3</v>
      </c>
      <c r="K14" s="110" t="s">
        <v>25</v>
      </c>
      <c r="L14" s="75" t="s">
        <v>154</v>
      </c>
      <c r="M14" s="120" t="str">
        <f>HYPERLINK("https://legiscan.com/DE/text/SB35/2013","SB 35 (2013)  ")</f>
        <v xml:space="preserve">SB 35 (2013)  </v>
      </c>
      <c r="N14" s="127" t="s">
        <v>174</v>
      </c>
      <c r="O14" s="125"/>
      <c r="P14" s="64"/>
      <c r="Q14" s="61"/>
      <c r="R14" s="50"/>
    </row>
    <row r="15" spans="1:18" x14ac:dyDescent="0.3">
      <c r="A15" s="73" t="s">
        <v>46</v>
      </c>
      <c r="B15" s="73" t="s">
        <v>175</v>
      </c>
      <c r="C15" s="74" t="s">
        <v>110</v>
      </c>
      <c r="D15" s="74" t="s">
        <v>110</v>
      </c>
      <c r="E15" s="74" t="s">
        <v>110</v>
      </c>
      <c r="F15" s="75" t="s">
        <v>110</v>
      </c>
      <c r="G15" s="74" t="s">
        <v>29</v>
      </c>
      <c r="H15" s="74" t="s">
        <v>110</v>
      </c>
      <c r="I15" s="75" t="s">
        <v>110</v>
      </c>
      <c r="J15" s="75">
        <v>1</v>
      </c>
      <c r="K15" s="112" t="s">
        <v>128</v>
      </c>
      <c r="L15" s="74" t="s">
        <v>110</v>
      </c>
      <c r="M15" s="76" t="s">
        <v>110</v>
      </c>
      <c r="N15" s="125"/>
      <c r="O15" s="125"/>
      <c r="P15" s="65"/>
      <c r="Q15" s="60"/>
    </row>
    <row r="16" spans="1:18" x14ac:dyDescent="0.3">
      <c r="A16" s="73" t="s">
        <v>50</v>
      </c>
      <c r="B16" s="73" t="s">
        <v>176</v>
      </c>
      <c r="C16" s="74" t="s">
        <v>110</v>
      </c>
      <c r="D16" s="74" t="s">
        <v>110</v>
      </c>
      <c r="E16" s="74" t="s">
        <v>110</v>
      </c>
      <c r="F16" s="75" t="s">
        <v>110</v>
      </c>
      <c r="G16" s="74" t="s">
        <v>29</v>
      </c>
      <c r="H16" s="74" t="s">
        <v>110</v>
      </c>
      <c r="I16" s="75" t="s">
        <v>29</v>
      </c>
      <c r="J16" s="75">
        <v>2</v>
      </c>
      <c r="K16" s="112" t="s">
        <v>41</v>
      </c>
      <c r="L16" s="74" t="s">
        <v>110</v>
      </c>
      <c r="M16" s="119" t="s">
        <v>177</v>
      </c>
      <c r="N16" s="125"/>
      <c r="O16" s="125"/>
      <c r="P16" s="65"/>
      <c r="Q16" s="60"/>
    </row>
    <row r="17" spans="1:38" x14ac:dyDescent="0.3">
      <c r="A17" s="73" t="s">
        <v>52</v>
      </c>
      <c r="B17" s="73" t="s">
        <v>178</v>
      </c>
      <c r="C17" s="74" t="s">
        <v>110</v>
      </c>
      <c r="D17" s="74" t="s">
        <v>110</v>
      </c>
      <c r="E17" s="74" t="s">
        <v>110</v>
      </c>
      <c r="F17" s="75" t="s">
        <v>110</v>
      </c>
      <c r="G17" s="74" t="s">
        <v>29</v>
      </c>
      <c r="H17" s="74" t="s">
        <v>110</v>
      </c>
      <c r="I17" s="75" t="s">
        <v>110</v>
      </c>
      <c r="J17" s="75">
        <v>1</v>
      </c>
      <c r="K17" s="112" t="s">
        <v>128</v>
      </c>
      <c r="L17" s="74" t="s">
        <v>110</v>
      </c>
      <c r="M17" s="76" t="s">
        <v>110</v>
      </c>
      <c r="N17" s="125"/>
      <c r="O17" s="125"/>
      <c r="P17" s="65"/>
      <c r="Q17" s="60"/>
    </row>
    <row r="18" spans="1:38" x14ac:dyDescent="0.3">
      <c r="A18" s="73" t="s">
        <v>58</v>
      </c>
      <c r="B18" s="73" t="s">
        <v>179</v>
      </c>
      <c r="C18" s="74" t="s">
        <v>110</v>
      </c>
      <c r="D18" s="74" t="s">
        <v>110</v>
      </c>
      <c r="E18" s="74" t="s">
        <v>110</v>
      </c>
      <c r="F18" s="75" t="s">
        <v>110</v>
      </c>
      <c r="G18" s="74" t="s">
        <v>29</v>
      </c>
      <c r="H18" s="74" t="s">
        <v>110</v>
      </c>
      <c r="I18" s="75" t="s">
        <v>110</v>
      </c>
      <c r="J18" s="75">
        <v>1</v>
      </c>
      <c r="K18" s="112" t="s">
        <v>128</v>
      </c>
      <c r="L18" s="74" t="s">
        <v>110</v>
      </c>
      <c r="M18" s="76" t="s">
        <v>110</v>
      </c>
      <c r="N18" s="125"/>
      <c r="O18" s="125"/>
      <c r="P18" s="65"/>
      <c r="Q18" s="60"/>
    </row>
    <row r="19" spans="1:38" x14ac:dyDescent="0.3">
      <c r="A19" s="73" t="s">
        <v>54</v>
      </c>
      <c r="B19" s="73" t="s">
        <v>180</v>
      </c>
      <c r="C19" s="74" t="s">
        <v>110</v>
      </c>
      <c r="D19" s="74" t="s">
        <v>110</v>
      </c>
      <c r="E19" s="74" t="s">
        <v>110</v>
      </c>
      <c r="F19" s="75" t="s">
        <v>110</v>
      </c>
      <c r="G19" s="74" t="s">
        <v>110</v>
      </c>
      <c r="H19" s="74" t="s">
        <v>110</v>
      </c>
      <c r="I19" s="75" t="s">
        <v>110</v>
      </c>
      <c r="J19" s="75">
        <v>0</v>
      </c>
      <c r="K19" s="112" t="s">
        <v>17</v>
      </c>
      <c r="L19" s="74" t="s">
        <v>110</v>
      </c>
      <c r="M19" s="76" t="s">
        <v>110</v>
      </c>
      <c r="N19" s="125"/>
      <c r="O19" s="125"/>
      <c r="P19" s="65"/>
      <c r="Q19" s="60"/>
    </row>
    <row r="20" spans="1:38" ht="78" x14ac:dyDescent="0.3">
      <c r="A20" s="73" t="s">
        <v>55</v>
      </c>
      <c r="B20" s="73" t="s">
        <v>181</v>
      </c>
      <c r="C20" s="74" t="s">
        <v>110</v>
      </c>
      <c r="D20" s="74" t="s">
        <v>110</v>
      </c>
      <c r="E20" s="74" t="s">
        <v>110</v>
      </c>
      <c r="F20" s="75" t="s">
        <v>182</v>
      </c>
      <c r="G20" s="74" t="s">
        <v>29</v>
      </c>
      <c r="H20" s="74" t="s">
        <v>110</v>
      </c>
      <c r="I20" s="75" t="s">
        <v>29</v>
      </c>
      <c r="J20" s="75">
        <v>3</v>
      </c>
      <c r="K20" s="112" t="s">
        <v>25</v>
      </c>
      <c r="L20" s="74" t="s">
        <v>160</v>
      </c>
      <c r="M20" s="119" t="s">
        <v>183</v>
      </c>
      <c r="N20" s="127" t="s">
        <v>184</v>
      </c>
      <c r="O20" s="125"/>
      <c r="P20" s="64"/>
      <c r="Q20" s="60"/>
    </row>
    <row r="21" spans="1:38" x14ac:dyDescent="0.3">
      <c r="A21" s="73" t="s">
        <v>57</v>
      </c>
      <c r="B21" s="73" t="s">
        <v>185</v>
      </c>
      <c r="C21" s="74" t="s">
        <v>110</v>
      </c>
      <c r="D21" s="74" t="s">
        <v>110</v>
      </c>
      <c r="E21" s="74" t="s">
        <v>110</v>
      </c>
      <c r="F21" s="75" t="s">
        <v>110</v>
      </c>
      <c r="G21" s="74" t="s">
        <v>29</v>
      </c>
      <c r="H21" s="74" t="s">
        <v>110</v>
      </c>
      <c r="I21" s="75" t="s">
        <v>110</v>
      </c>
      <c r="J21" s="75">
        <v>1</v>
      </c>
      <c r="K21" s="112" t="s">
        <v>128</v>
      </c>
      <c r="L21" s="74" t="s">
        <v>110</v>
      </c>
      <c r="M21" s="76" t="s">
        <v>110</v>
      </c>
      <c r="N21" s="125"/>
      <c r="O21" s="125"/>
      <c r="P21" s="64"/>
      <c r="Q21" s="61"/>
    </row>
    <row r="22" spans="1:38" x14ac:dyDescent="0.3">
      <c r="A22" s="73" t="s">
        <v>59</v>
      </c>
      <c r="B22" s="73" t="s">
        <v>186</v>
      </c>
      <c r="C22" s="74" t="s">
        <v>110</v>
      </c>
      <c r="D22" s="74" t="s">
        <v>110</v>
      </c>
      <c r="E22" s="74" t="s">
        <v>110</v>
      </c>
      <c r="F22" s="75" t="s">
        <v>110</v>
      </c>
      <c r="G22" s="74" t="s">
        <v>29</v>
      </c>
      <c r="H22" s="74" t="s">
        <v>110</v>
      </c>
      <c r="I22" s="75" t="s">
        <v>110</v>
      </c>
      <c r="J22" s="75">
        <v>1</v>
      </c>
      <c r="K22" s="112" t="s">
        <v>128</v>
      </c>
      <c r="L22" s="74" t="s">
        <v>110</v>
      </c>
      <c r="M22" s="76" t="s">
        <v>110</v>
      </c>
      <c r="N22" s="125"/>
      <c r="O22" s="125"/>
      <c r="P22" s="64"/>
      <c r="Q22" s="60"/>
    </row>
    <row r="23" spans="1:38" ht="16.2" x14ac:dyDescent="0.3">
      <c r="A23" s="73" t="s">
        <v>60</v>
      </c>
      <c r="B23" s="73" t="s">
        <v>187</v>
      </c>
      <c r="C23" s="74" t="s">
        <v>110</v>
      </c>
      <c r="D23" s="74" t="s">
        <v>110</v>
      </c>
      <c r="E23" s="74" t="s">
        <v>110</v>
      </c>
      <c r="F23" s="75" t="s">
        <v>110</v>
      </c>
      <c r="G23" s="74" t="s">
        <v>110</v>
      </c>
      <c r="H23" s="74" t="s">
        <v>110</v>
      </c>
      <c r="I23" s="75" t="s">
        <v>29</v>
      </c>
      <c r="J23" s="75">
        <v>1</v>
      </c>
      <c r="K23" s="112" t="s">
        <v>128</v>
      </c>
      <c r="L23" s="74" t="s">
        <v>110</v>
      </c>
      <c r="M23" s="118" t="s">
        <v>188</v>
      </c>
      <c r="N23" s="125"/>
      <c r="O23" s="125"/>
      <c r="P23" s="65"/>
      <c r="Q23" s="60"/>
    </row>
    <row r="24" spans="1:38" ht="46.8" x14ac:dyDescent="0.3">
      <c r="A24" s="73" t="s">
        <v>61</v>
      </c>
      <c r="B24" s="73" t="s">
        <v>189</v>
      </c>
      <c r="C24" s="74" t="s">
        <v>110</v>
      </c>
      <c r="D24" s="74" t="s">
        <v>110</v>
      </c>
      <c r="E24" s="74" t="s">
        <v>190</v>
      </c>
      <c r="F24" s="75" t="s">
        <v>110</v>
      </c>
      <c r="G24" s="74" t="s">
        <v>29</v>
      </c>
      <c r="H24" s="74" t="s">
        <v>110</v>
      </c>
      <c r="I24" s="75" t="s">
        <v>29</v>
      </c>
      <c r="J24" s="75">
        <v>3</v>
      </c>
      <c r="K24" s="112" t="s">
        <v>25</v>
      </c>
      <c r="L24" s="74" t="s">
        <v>154</v>
      </c>
      <c r="M24" s="120" t="str">
        <f>HYPERLINK("https://legiscan.com/LA/text/SB165/id/1032746/Louisiana-2014-SB165-Chaptered.pdf","SB 165 (2014)")</f>
        <v>SB 165 (2014)</v>
      </c>
      <c r="N24" s="127" t="s">
        <v>191</v>
      </c>
      <c r="O24" s="125"/>
      <c r="P24" s="65"/>
      <c r="Q24" s="60"/>
    </row>
    <row r="25" spans="1:38" ht="32.4" x14ac:dyDescent="0.3">
      <c r="A25" s="73" t="s">
        <v>70</v>
      </c>
      <c r="B25" s="73" t="s">
        <v>192</v>
      </c>
      <c r="C25" s="74" t="s">
        <v>110</v>
      </c>
      <c r="D25" s="74" t="s">
        <v>29</v>
      </c>
      <c r="E25" s="74" t="s">
        <v>110</v>
      </c>
      <c r="F25" s="74" t="s">
        <v>29</v>
      </c>
      <c r="G25" s="74" t="s">
        <v>159</v>
      </c>
      <c r="H25" s="74" t="s">
        <v>110</v>
      </c>
      <c r="I25" s="75" t="s">
        <v>110</v>
      </c>
      <c r="J25" s="75">
        <v>3</v>
      </c>
      <c r="K25" s="112" t="s">
        <v>25</v>
      </c>
      <c r="L25" s="74" t="s">
        <v>154</v>
      </c>
      <c r="M25" s="118" t="s">
        <v>193</v>
      </c>
      <c r="N25" s="125"/>
      <c r="O25" s="125"/>
      <c r="P25" s="65"/>
      <c r="Q25" s="60"/>
    </row>
    <row r="26" spans="1:38" ht="49.2" customHeight="1" x14ac:dyDescent="0.3">
      <c r="A26" s="73" t="s">
        <v>68</v>
      </c>
      <c r="B26" s="73" t="s">
        <v>194</v>
      </c>
      <c r="C26" s="74" t="s">
        <v>110</v>
      </c>
      <c r="D26" s="74" t="s">
        <v>110</v>
      </c>
      <c r="E26" s="74" t="s">
        <v>195</v>
      </c>
      <c r="F26" s="74" t="s">
        <v>110</v>
      </c>
      <c r="G26" s="74" t="s">
        <v>110</v>
      </c>
      <c r="H26" s="74" t="s">
        <v>110</v>
      </c>
      <c r="I26" s="75" t="s">
        <v>110</v>
      </c>
      <c r="J26" s="75">
        <v>1</v>
      </c>
      <c r="K26" s="112" t="s">
        <v>128</v>
      </c>
      <c r="L26" s="74" t="s">
        <v>154</v>
      </c>
      <c r="M26" s="120" t="str">
        <f>HYPERLINK("http://mgaleg.maryland.gov/2014RS/chapters_noln/Ch_422_hb0761E.pdf","HB 761 (2014)")</f>
        <v>HB 761 (2014)</v>
      </c>
      <c r="N26" s="125"/>
      <c r="O26" s="125"/>
      <c r="P26" s="65"/>
      <c r="Q26" s="60"/>
    </row>
    <row r="27" spans="1:38" ht="32.4" x14ac:dyDescent="0.3">
      <c r="A27" s="73" t="s">
        <v>64</v>
      </c>
      <c r="B27" s="73" t="s">
        <v>196</v>
      </c>
      <c r="C27" s="74" t="s">
        <v>110</v>
      </c>
      <c r="D27" s="74" t="s">
        <v>110</v>
      </c>
      <c r="E27" s="74" t="s">
        <v>110</v>
      </c>
      <c r="F27" s="74" t="s">
        <v>110</v>
      </c>
      <c r="G27" s="74" t="s">
        <v>29</v>
      </c>
      <c r="H27" s="70" t="s">
        <v>197</v>
      </c>
      <c r="I27" s="75" t="s">
        <v>29</v>
      </c>
      <c r="J27" s="75">
        <v>3</v>
      </c>
      <c r="K27" s="110" t="s">
        <v>25</v>
      </c>
      <c r="L27" s="74" t="s">
        <v>154</v>
      </c>
      <c r="M27" s="122" t="s">
        <v>198</v>
      </c>
      <c r="N27" s="125"/>
      <c r="O27" s="125"/>
      <c r="P27" s="65"/>
      <c r="Q27" s="60"/>
    </row>
    <row r="28" spans="1:38" x14ac:dyDescent="0.3">
      <c r="A28" s="73" t="s">
        <v>71</v>
      </c>
      <c r="B28" s="73" t="s">
        <v>199</v>
      </c>
      <c r="C28" s="74" t="s">
        <v>110</v>
      </c>
      <c r="D28" s="74" t="s">
        <v>110</v>
      </c>
      <c r="E28" s="74" t="s">
        <v>110</v>
      </c>
      <c r="F28" s="74" t="s">
        <v>110</v>
      </c>
      <c r="G28" s="74" t="s">
        <v>29</v>
      </c>
      <c r="H28" s="74" t="s">
        <v>110</v>
      </c>
      <c r="I28" s="75" t="s">
        <v>110</v>
      </c>
      <c r="J28" s="75">
        <v>1</v>
      </c>
      <c r="K28" s="111" t="s">
        <v>128</v>
      </c>
      <c r="L28" s="74" t="s">
        <v>110</v>
      </c>
      <c r="M28" s="76" t="s">
        <v>110</v>
      </c>
      <c r="N28" s="125"/>
      <c r="O28" s="125"/>
      <c r="P28" s="65"/>
      <c r="Q28" s="60"/>
    </row>
    <row r="29" spans="1:38" ht="109.2" x14ac:dyDescent="0.3">
      <c r="A29" s="73" t="s">
        <v>72</v>
      </c>
      <c r="B29" s="73" t="s">
        <v>200</v>
      </c>
      <c r="C29" s="74" t="s">
        <v>110</v>
      </c>
      <c r="D29" s="74"/>
      <c r="E29" s="82" t="s">
        <v>201</v>
      </c>
      <c r="F29" s="82" t="s">
        <v>202</v>
      </c>
      <c r="G29" s="74" t="s">
        <v>110</v>
      </c>
      <c r="H29" s="74" t="s">
        <v>110</v>
      </c>
      <c r="I29" s="75" t="s">
        <v>110</v>
      </c>
      <c r="J29" s="75">
        <v>2</v>
      </c>
      <c r="K29" s="111" t="s">
        <v>41</v>
      </c>
      <c r="L29" s="82" t="s">
        <v>203</v>
      </c>
      <c r="M29" s="68" t="s">
        <v>204</v>
      </c>
      <c r="N29" s="127" t="s">
        <v>205</v>
      </c>
      <c r="O29" s="125"/>
      <c r="P29" s="60"/>
    </row>
    <row r="30" spans="1:38" x14ac:dyDescent="0.3">
      <c r="A30" s="73" t="s">
        <v>74</v>
      </c>
      <c r="B30" s="73" t="s">
        <v>206</v>
      </c>
      <c r="C30" s="74" t="s">
        <v>110</v>
      </c>
      <c r="D30" s="74" t="s">
        <v>110</v>
      </c>
      <c r="E30" s="74" t="s">
        <v>110</v>
      </c>
      <c r="F30" s="74" t="s">
        <v>110</v>
      </c>
      <c r="G30" s="74" t="s">
        <v>29</v>
      </c>
      <c r="H30" s="74" t="s">
        <v>110</v>
      </c>
      <c r="I30" s="75" t="s">
        <v>110</v>
      </c>
      <c r="J30" s="75">
        <v>1</v>
      </c>
      <c r="K30" s="112" t="s">
        <v>128</v>
      </c>
      <c r="L30" s="74" t="s">
        <v>110</v>
      </c>
      <c r="M30" s="76" t="s">
        <v>110</v>
      </c>
      <c r="N30" s="125"/>
      <c r="O30" s="125"/>
      <c r="P30" s="65"/>
      <c r="Q30" s="60"/>
    </row>
    <row r="31" spans="1:38" x14ac:dyDescent="0.3">
      <c r="A31" s="73" t="s">
        <v>73</v>
      </c>
      <c r="B31" s="73" t="s">
        <v>207</v>
      </c>
      <c r="C31" s="74" t="s">
        <v>110</v>
      </c>
      <c r="D31" s="74" t="s">
        <v>110</v>
      </c>
      <c r="E31" s="74" t="s">
        <v>110</v>
      </c>
      <c r="F31" s="74" t="s">
        <v>110</v>
      </c>
      <c r="G31" s="74" t="s">
        <v>29</v>
      </c>
      <c r="H31" s="74" t="s">
        <v>110</v>
      </c>
      <c r="I31" s="75" t="s">
        <v>110</v>
      </c>
      <c r="J31" s="75">
        <v>1</v>
      </c>
      <c r="K31" s="110" t="s">
        <v>128</v>
      </c>
      <c r="L31" s="74" t="s">
        <v>110</v>
      </c>
      <c r="M31" s="76" t="s">
        <v>110</v>
      </c>
      <c r="N31" s="125"/>
      <c r="O31" s="125"/>
      <c r="P31" s="65"/>
      <c r="Q31" s="60"/>
    </row>
    <row r="32" spans="1:38" s="54" customFormat="1" ht="93.6" x14ac:dyDescent="0.3">
      <c r="A32" s="73" t="s">
        <v>76</v>
      </c>
      <c r="B32" s="73" t="s">
        <v>208</v>
      </c>
      <c r="C32" s="74" t="s">
        <v>29</v>
      </c>
      <c r="D32" s="74" t="s">
        <v>110</v>
      </c>
      <c r="E32" s="74" t="s">
        <v>110</v>
      </c>
      <c r="F32" s="75" t="s">
        <v>209</v>
      </c>
      <c r="G32" s="74" t="s">
        <v>29</v>
      </c>
      <c r="H32" s="74" t="s">
        <v>110</v>
      </c>
      <c r="I32" s="75" t="s">
        <v>110</v>
      </c>
      <c r="J32" s="75">
        <v>3</v>
      </c>
      <c r="K32" s="112" t="s">
        <v>25</v>
      </c>
      <c r="L32" s="75" t="s">
        <v>154</v>
      </c>
      <c r="M32" s="68" t="s">
        <v>210</v>
      </c>
      <c r="N32" s="125"/>
      <c r="O32" s="125"/>
      <c r="P32" s="71"/>
      <c r="Q32" s="62"/>
      <c r="R32" s="56"/>
      <c r="S32" s="56"/>
      <c r="T32" s="56"/>
      <c r="U32" s="56"/>
      <c r="V32" s="56"/>
      <c r="W32" s="56"/>
      <c r="X32" s="56"/>
      <c r="Y32" s="56"/>
      <c r="Z32" s="56"/>
      <c r="AA32" s="56"/>
      <c r="AB32" s="56"/>
      <c r="AC32" s="56"/>
      <c r="AD32" s="56"/>
      <c r="AE32" s="56"/>
      <c r="AF32" s="56"/>
      <c r="AG32" s="56"/>
      <c r="AH32" s="56"/>
      <c r="AI32" s="56"/>
      <c r="AJ32" s="56"/>
      <c r="AK32" s="56"/>
      <c r="AL32" s="56"/>
    </row>
    <row r="33" spans="1:17" ht="31.2" x14ac:dyDescent="0.3">
      <c r="A33" s="73" t="s">
        <v>91</v>
      </c>
      <c r="B33" s="73" t="s">
        <v>211</v>
      </c>
      <c r="C33" s="74" t="s">
        <v>110</v>
      </c>
      <c r="D33" s="74" t="s">
        <v>110</v>
      </c>
      <c r="E33" s="74" t="s">
        <v>110</v>
      </c>
      <c r="F33" s="74" t="s">
        <v>110</v>
      </c>
      <c r="G33" s="74" t="s">
        <v>29</v>
      </c>
      <c r="H33" s="74" t="s">
        <v>110</v>
      </c>
      <c r="I33" s="75" t="s">
        <v>29</v>
      </c>
      <c r="J33" s="75">
        <v>2</v>
      </c>
      <c r="K33" s="112" t="s">
        <v>41</v>
      </c>
      <c r="L33" s="74" t="s">
        <v>110</v>
      </c>
      <c r="M33" s="118" t="s">
        <v>212</v>
      </c>
      <c r="N33" s="125"/>
      <c r="O33" s="125"/>
      <c r="P33" s="65"/>
      <c r="Q33" s="60"/>
    </row>
    <row r="34" spans="1:17" ht="31.2" x14ac:dyDescent="0.3">
      <c r="A34" s="73" t="s">
        <v>92</v>
      </c>
      <c r="B34" s="73" t="s">
        <v>213</v>
      </c>
      <c r="C34" s="74" t="s">
        <v>110</v>
      </c>
      <c r="D34" s="74" t="s">
        <v>110</v>
      </c>
      <c r="E34" s="74" t="s">
        <v>110</v>
      </c>
      <c r="F34" s="74" t="s">
        <v>110</v>
      </c>
      <c r="G34" s="74" t="s">
        <v>29</v>
      </c>
      <c r="H34" s="74" t="s">
        <v>110</v>
      </c>
      <c r="I34" s="75" t="s">
        <v>110</v>
      </c>
      <c r="J34" s="75">
        <v>1</v>
      </c>
      <c r="K34" s="112" t="s">
        <v>128</v>
      </c>
      <c r="L34" s="74" t="s">
        <v>110</v>
      </c>
      <c r="M34" s="76" t="s">
        <v>110</v>
      </c>
      <c r="N34" s="125"/>
      <c r="O34" s="125"/>
      <c r="P34" s="65"/>
      <c r="Q34" s="60"/>
    </row>
    <row r="35" spans="1:17" ht="16.2" x14ac:dyDescent="0.3">
      <c r="A35" s="73" t="s">
        <v>80</v>
      </c>
      <c r="B35" s="73" t="s">
        <v>214</v>
      </c>
      <c r="C35" s="74" t="s">
        <v>110</v>
      </c>
      <c r="D35" s="74" t="s">
        <v>110</v>
      </c>
      <c r="E35" s="74" t="s">
        <v>110</v>
      </c>
      <c r="F35" s="74" t="s">
        <v>110</v>
      </c>
      <c r="G35" s="74" t="s">
        <v>29</v>
      </c>
      <c r="H35" s="74" t="s">
        <v>110</v>
      </c>
      <c r="I35" s="75" t="s">
        <v>110</v>
      </c>
      <c r="J35" s="75">
        <v>1</v>
      </c>
      <c r="K35" s="112" t="s">
        <v>128</v>
      </c>
      <c r="L35" s="74" t="s">
        <v>110</v>
      </c>
      <c r="M35" s="81" t="s">
        <v>110</v>
      </c>
      <c r="N35" s="125"/>
      <c r="O35" s="125"/>
      <c r="P35" s="65"/>
      <c r="Q35" s="60"/>
    </row>
    <row r="36" spans="1:17" ht="31.2" x14ac:dyDescent="0.3">
      <c r="A36" s="73" t="s">
        <v>83</v>
      </c>
      <c r="B36" s="73" t="s">
        <v>215</v>
      </c>
      <c r="C36" s="74" t="s">
        <v>110</v>
      </c>
      <c r="D36" s="74" t="s">
        <v>110</v>
      </c>
      <c r="E36" s="74" t="s">
        <v>110</v>
      </c>
      <c r="F36" s="74" t="s">
        <v>110</v>
      </c>
      <c r="G36" s="74" t="s">
        <v>29</v>
      </c>
      <c r="H36" s="74" t="s">
        <v>110</v>
      </c>
      <c r="I36" s="75" t="s">
        <v>110</v>
      </c>
      <c r="J36" s="75">
        <v>1</v>
      </c>
      <c r="K36" s="114" t="s">
        <v>128</v>
      </c>
      <c r="L36" s="74" t="s">
        <v>110</v>
      </c>
      <c r="M36" s="76" t="s">
        <v>110</v>
      </c>
      <c r="N36" s="125"/>
      <c r="O36" s="125"/>
      <c r="P36" s="65"/>
      <c r="Q36" s="60"/>
    </row>
    <row r="37" spans="1:17" ht="62.4" x14ac:dyDescent="0.3">
      <c r="A37" s="73" t="s">
        <v>84</v>
      </c>
      <c r="B37" s="73" t="s">
        <v>216</v>
      </c>
      <c r="C37" s="55"/>
      <c r="D37" s="74" t="s">
        <v>217</v>
      </c>
      <c r="E37" s="74" t="s">
        <v>218</v>
      </c>
      <c r="F37" s="74" t="s">
        <v>110</v>
      </c>
      <c r="G37" s="74" t="s">
        <v>29</v>
      </c>
      <c r="H37" s="74" t="s">
        <v>110</v>
      </c>
      <c r="I37" s="75" t="s">
        <v>110</v>
      </c>
      <c r="J37" s="75">
        <v>3</v>
      </c>
      <c r="K37" s="112" t="s">
        <v>25</v>
      </c>
      <c r="L37" s="74" t="s">
        <v>160</v>
      </c>
      <c r="M37" s="123" t="s">
        <v>86</v>
      </c>
      <c r="N37" s="127" t="s">
        <v>219</v>
      </c>
      <c r="O37" s="125"/>
      <c r="P37" s="65"/>
      <c r="Q37" s="60"/>
    </row>
    <row r="38" spans="1:17" ht="31.2" x14ac:dyDescent="0.3">
      <c r="A38" s="73" t="s">
        <v>87</v>
      </c>
      <c r="B38" s="73" t="s">
        <v>220</v>
      </c>
      <c r="C38" s="74" t="s">
        <v>110</v>
      </c>
      <c r="D38" s="74" t="s">
        <v>110</v>
      </c>
      <c r="E38" s="74" t="s">
        <v>110</v>
      </c>
      <c r="F38" s="74" t="s">
        <v>110</v>
      </c>
      <c r="G38" s="64" t="s">
        <v>29</v>
      </c>
      <c r="H38" s="74" t="s">
        <v>110</v>
      </c>
      <c r="I38" s="75" t="s">
        <v>29</v>
      </c>
      <c r="J38" s="75">
        <v>2</v>
      </c>
      <c r="K38" s="112" t="s">
        <v>41</v>
      </c>
      <c r="L38" s="75" t="s">
        <v>154</v>
      </c>
      <c r="M38" s="118" t="s">
        <v>221</v>
      </c>
      <c r="N38" s="127" t="s">
        <v>222</v>
      </c>
      <c r="O38" s="125"/>
      <c r="P38" s="60"/>
    </row>
    <row r="39" spans="1:17" ht="48.6" x14ac:dyDescent="0.3">
      <c r="A39" s="73" t="s">
        <v>223</v>
      </c>
      <c r="B39" s="73" t="s">
        <v>224</v>
      </c>
      <c r="C39" s="74" t="s">
        <v>110</v>
      </c>
      <c r="D39" s="74" t="s">
        <v>110</v>
      </c>
      <c r="E39" s="74" t="s">
        <v>110</v>
      </c>
      <c r="F39" s="74" t="s">
        <v>110</v>
      </c>
      <c r="G39" s="74" t="s">
        <v>110</v>
      </c>
      <c r="H39" s="74" t="s">
        <v>110</v>
      </c>
      <c r="I39" s="75" t="s">
        <v>225</v>
      </c>
      <c r="J39" s="75">
        <v>1</v>
      </c>
      <c r="K39" s="112" t="s">
        <v>128</v>
      </c>
      <c r="L39" s="74" t="s">
        <v>110</v>
      </c>
      <c r="M39" s="76" t="s">
        <v>110</v>
      </c>
      <c r="N39" s="128" t="s">
        <v>226</v>
      </c>
      <c r="O39" s="125"/>
      <c r="P39" s="65"/>
      <c r="Q39" s="60"/>
    </row>
    <row r="40" spans="1:17" ht="62.4" x14ac:dyDescent="0.3">
      <c r="A40" s="73" t="s">
        <v>88</v>
      </c>
      <c r="B40" s="73" t="s">
        <v>227</v>
      </c>
      <c r="C40" s="74" t="s">
        <v>110</v>
      </c>
      <c r="D40" s="74" t="s">
        <v>110</v>
      </c>
      <c r="E40" s="74" t="s">
        <v>228</v>
      </c>
      <c r="F40" s="74" t="s">
        <v>229</v>
      </c>
      <c r="G40" s="74" t="s">
        <v>159</v>
      </c>
      <c r="H40" s="74" t="s">
        <v>110</v>
      </c>
      <c r="I40" s="75" t="s">
        <v>29</v>
      </c>
      <c r="J40" s="75">
        <v>4</v>
      </c>
      <c r="K40" s="112" t="s">
        <v>25</v>
      </c>
      <c r="L40" s="74" t="s">
        <v>154</v>
      </c>
      <c r="M40" s="120" t="str">
        <f>HYPERLINK("https://legislation.nysenate.gov/pdf/bills/2009/S5000","S. 5000 (2010)")</f>
        <v>S. 5000 (2010)</v>
      </c>
      <c r="N40" s="127" t="s">
        <v>230</v>
      </c>
      <c r="O40" s="125"/>
      <c r="P40" s="65"/>
      <c r="Q40" s="60"/>
    </row>
    <row r="41" spans="1:17" x14ac:dyDescent="0.3">
      <c r="A41" s="73" t="s">
        <v>93</v>
      </c>
      <c r="B41" s="73" t="s">
        <v>231</v>
      </c>
      <c r="C41" s="74" t="s">
        <v>110</v>
      </c>
      <c r="D41" s="74" t="s">
        <v>110</v>
      </c>
      <c r="E41" s="74" t="s">
        <v>110</v>
      </c>
      <c r="F41" s="74" t="s">
        <v>110</v>
      </c>
      <c r="G41" s="74" t="s">
        <v>29</v>
      </c>
      <c r="H41" s="74" t="s">
        <v>110</v>
      </c>
      <c r="I41" s="75" t="s">
        <v>110</v>
      </c>
      <c r="J41" s="75">
        <v>1</v>
      </c>
      <c r="K41" s="112" t="s">
        <v>128</v>
      </c>
      <c r="L41" s="74" t="s">
        <v>110</v>
      </c>
      <c r="M41" s="76" t="s">
        <v>110</v>
      </c>
      <c r="N41" s="125"/>
      <c r="O41" s="125"/>
      <c r="P41" s="65"/>
      <c r="Q41" s="60"/>
    </row>
    <row r="42" spans="1:17" ht="16.2" x14ac:dyDescent="0.3">
      <c r="A42" s="73" t="s">
        <v>95</v>
      </c>
      <c r="B42" s="73" t="s">
        <v>232</v>
      </c>
      <c r="C42" s="74" t="s">
        <v>110</v>
      </c>
      <c r="D42" s="74" t="s">
        <v>110</v>
      </c>
      <c r="E42" s="74" t="s">
        <v>110</v>
      </c>
      <c r="F42" s="74" t="s">
        <v>110</v>
      </c>
      <c r="G42" s="74" t="s">
        <v>29</v>
      </c>
      <c r="H42" s="74" t="s">
        <v>110</v>
      </c>
      <c r="I42" s="75" t="s">
        <v>29</v>
      </c>
      <c r="J42" s="75">
        <v>2</v>
      </c>
      <c r="K42" s="112" t="s">
        <v>41</v>
      </c>
      <c r="L42" s="74" t="s">
        <v>110</v>
      </c>
      <c r="M42" s="118" t="s">
        <v>233</v>
      </c>
      <c r="N42" s="125"/>
      <c r="O42" s="125"/>
      <c r="P42" s="65"/>
      <c r="Q42" s="60"/>
    </row>
    <row r="43" spans="1:17" ht="31.2" x14ac:dyDescent="0.3">
      <c r="A43" s="73" t="s">
        <v>234</v>
      </c>
      <c r="B43" s="73" t="s">
        <v>235</v>
      </c>
      <c r="C43" s="74" t="s">
        <v>110</v>
      </c>
      <c r="D43" s="74" t="s">
        <v>110</v>
      </c>
      <c r="E43" s="74" t="s">
        <v>110</v>
      </c>
      <c r="F43" s="74" t="s">
        <v>110</v>
      </c>
      <c r="G43" s="74" t="s">
        <v>159</v>
      </c>
      <c r="H43" s="74" t="s">
        <v>110</v>
      </c>
      <c r="I43" s="75" t="s">
        <v>29</v>
      </c>
      <c r="J43" s="75">
        <v>2</v>
      </c>
      <c r="K43" s="112" t="s">
        <v>41</v>
      </c>
      <c r="L43" s="74" t="s">
        <v>154</v>
      </c>
      <c r="M43" s="119" t="s">
        <v>236</v>
      </c>
      <c r="N43" s="127" t="s">
        <v>237</v>
      </c>
      <c r="O43" s="125"/>
      <c r="P43" s="65"/>
      <c r="Q43" s="60"/>
    </row>
    <row r="44" spans="1:17" ht="31.2" x14ac:dyDescent="0.3">
      <c r="A44" s="73" t="s">
        <v>98</v>
      </c>
      <c r="B44" s="73" t="s">
        <v>238</v>
      </c>
      <c r="C44" s="74" t="s">
        <v>110</v>
      </c>
      <c r="D44" s="74" t="s">
        <v>110</v>
      </c>
      <c r="E44" s="74" t="s">
        <v>110</v>
      </c>
      <c r="F44" s="74" t="s">
        <v>110</v>
      </c>
      <c r="G44" s="74" t="s">
        <v>110</v>
      </c>
      <c r="H44" s="74" t="s">
        <v>110</v>
      </c>
      <c r="I44" s="75" t="s">
        <v>110</v>
      </c>
      <c r="J44" s="75">
        <v>0</v>
      </c>
      <c r="K44" s="112" t="s">
        <v>17</v>
      </c>
      <c r="L44" s="74" t="s">
        <v>110</v>
      </c>
      <c r="M44" s="76" t="s">
        <v>110</v>
      </c>
      <c r="N44" s="125"/>
      <c r="O44" s="125"/>
      <c r="P44" s="65"/>
      <c r="Q44" s="60"/>
    </row>
    <row r="45" spans="1:17" ht="46.8" x14ac:dyDescent="0.3">
      <c r="A45" s="73" t="s">
        <v>239</v>
      </c>
      <c r="B45" s="73" t="s">
        <v>240</v>
      </c>
      <c r="C45" s="74" t="s">
        <v>110</v>
      </c>
      <c r="D45" s="74" t="s">
        <v>110</v>
      </c>
      <c r="E45" s="74" t="s">
        <v>241</v>
      </c>
      <c r="F45" s="74" t="s">
        <v>110</v>
      </c>
      <c r="G45" s="74" t="s">
        <v>110</v>
      </c>
      <c r="H45" s="74" t="s">
        <v>110</v>
      </c>
      <c r="I45" s="75" t="s">
        <v>110</v>
      </c>
      <c r="J45" s="75">
        <v>1</v>
      </c>
      <c r="K45" s="112" t="s">
        <v>128</v>
      </c>
      <c r="L45" s="74" t="s">
        <v>110</v>
      </c>
      <c r="M45" s="118" t="s">
        <v>242</v>
      </c>
      <c r="N45" s="125"/>
      <c r="O45" s="125"/>
      <c r="P45" s="65"/>
      <c r="Q45" s="60"/>
    </row>
    <row r="46" spans="1:17" ht="31.2" x14ac:dyDescent="0.3">
      <c r="A46" s="73" t="s">
        <v>100</v>
      </c>
      <c r="B46" s="73" t="s">
        <v>243</v>
      </c>
      <c r="C46" s="74" t="s">
        <v>110</v>
      </c>
      <c r="D46" s="74" t="s">
        <v>110</v>
      </c>
      <c r="E46" s="74" t="s">
        <v>110</v>
      </c>
      <c r="F46" s="74" t="s">
        <v>110</v>
      </c>
      <c r="G46" s="74" t="s">
        <v>29</v>
      </c>
      <c r="H46" s="74" t="s">
        <v>110</v>
      </c>
      <c r="I46" s="75" t="s">
        <v>110</v>
      </c>
      <c r="J46" s="75">
        <v>1</v>
      </c>
      <c r="K46" s="112" t="s">
        <v>128</v>
      </c>
      <c r="L46" s="74" t="s">
        <v>110</v>
      </c>
      <c r="M46" s="76" t="s">
        <v>110</v>
      </c>
      <c r="N46" s="125"/>
      <c r="O46" s="125"/>
      <c r="P46" s="65"/>
      <c r="Q46" s="60"/>
    </row>
    <row r="47" spans="1:17" ht="31.2" x14ac:dyDescent="0.3">
      <c r="A47" s="73" t="s">
        <v>101</v>
      </c>
      <c r="B47" s="73" t="s">
        <v>244</v>
      </c>
      <c r="C47" s="74" t="s">
        <v>110</v>
      </c>
      <c r="D47" s="74" t="s">
        <v>110</v>
      </c>
      <c r="E47" s="74" t="s">
        <v>110</v>
      </c>
      <c r="F47" s="74" t="s">
        <v>110</v>
      </c>
      <c r="G47" s="74" t="s">
        <v>29</v>
      </c>
      <c r="H47" s="74" t="s">
        <v>110</v>
      </c>
      <c r="I47" s="75" t="s">
        <v>110</v>
      </c>
      <c r="J47" s="75">
        <v>1</v>
      </c>
      <c r="K47" s="112" t="s">
        <v>128</v>
      </c>
      <c r="L47" s="74" t="s">
        <v>110</v>
      </c>
      <c r="M47" s="76" t="s">
        <v>110</v>
      </c>
      <c r="N47" s="125"/>
      <c r="O47" s="125"/>
      <c r="P47" s="65"/>
      <c r="Q47" s="63"/>
    </row>
    <row r="48" spans="1:17" ht="32.4" x14ac:dyDescent="0.3">
      <c r="A48" s="73" t="s">
        <v>102</v>
      </c>
      <c r="B48" s="73" t="s">
        <v>245</v>
      </c>
      <c r="C48" s="74" t="s">
        <v>110</v>
      </c>
      <c r="D48" s="74" t="s">
        <v>110</v>
      </c>
      <c r="E48" s="74" t="s">
        <v>110</v>
      </c>
      <c r="F48" s="74" t="s">
        <v>110</v>
      </c>
      <c r="G48" s="74" t="s">
        <v>29</v>
      </c>
      <c r="H48" s="74" t="s">
        <v>110</v>
      </c>
      <c r="I48" s="75" t="s">
        <v>29</v>
      </c>
      <c r="J48" s="75">
        <v>2</v>
      </c>
      <c r="K48" s="112" t="s">
        <v>41</v>
      </c>
      <c r="L48" s="74" t="s">
        <v>110</v>
      </c>
      <c r="M48" s="118" t="s">
        <v>246</v>
      </c>
      <c r="N48" s="125"/>
      <c r="O48" s="125"/>
      <c r="P48" s="65"/>
      <c r="Q48" s="63"/>
    </row>
    <row r="49" spans="1:17" ht="16.2" x14ac:dyDescent="0.3">
      <c r="A49" s="73" t="s">
        <v>103</v>
      </c>
      <c r="B49" s="73" t="s">
        <v>247</v>
      </c>
      <c r="C49" s="74" t="s">
        <v>110</v>
      </c>
      <c r="D49" s="74" t="s">
        <v>110</v>
      </c>
      <c r="E49" s="74" t="s">
        <v>110</v>
      </c>
      <c r="F49" s="74" t="s">
        <v>110</v>
      </c>
      <c r="G49" s="74" t="s">
        <v>29</v>
      </c>
      <c r="H49" s="74" t="s">
        <v>110</v>
      </c>
      <c r="I49" s="75" t="s">
        <v>29</v>
      </c>
      <c r="J49" s="75">
        <v>2</v>
      </c>
      <c r="K49" s="112" t="s">
        <v>41</v>
      </c>
      <c r="L49" s="74" t="s">
        <v>110</v>
      </c>
      <c r="M49" s="118" t="s">
        <v>248</v>
      </c>
      <c r="N49" s="125"/>
      <c r="O49" s="125"/>
      <c r="P49" s="65"/>
      <c r="Q49" s="63"/>
    </row>
    <row r="50" spans="1:17" x14ac:dyDescent="0.3">
      <c r="A50" s="73" t="s">
        <v>104</v>
      </c>
      <c r="B50" s="73" t="s">
        <v>249</v>
      </c>
      <c r="C50" s="74" t="s">
        <v>110</v>
      </c>
      <c r="D50" s="74" t="s">
        <v>110</v>
      </c>
      <c r="E50" s="74" t="s">
        <v>110</v>
      </c>
      <c r="F50" s="74" t="s">
        <v>110</v>
      </c>
      <c r="G50" s="74" t="s">
        <v>29</v>
      </c>
      <c r="H50" s="74" t="s">
        <v>110</v>
      </c>
      <c r="I50" s="75" t="s">
        <v>110</v>
      </c>
      <c r="J50" s="75">
        <v>1</v>
      </c>
      <c r="K50" s="112" t="s">
        <v>128</v>
      </c>
      <c r="L50" s="74" t="s">
        <v>110</v>
      </c>
      <c r="M50" s="76" t="s">
        <v>110</v>
      </c>
      <c r="N50" s="125"/>
      <c r="O50" s="125"/>
      <c r="P50" s="65"/>
      <c r="Q50" s="63"/>
    </row>
    <row r="51" spans="1:17" x14ac:dyDescent="0.3">
      <c r="A51" s="73" t="s">
        <v>109</v>
      </c>
      <c r="B51" s="73" t="s">
        <v>250</v>
      </c>
      <c r="C51" s="74" t="s">
        <v>110</v>
      </c>
      <c r="D51" s="74" t="s">
        <v>110</v>
      </c>
      <c r="E51" s="74" t="s">
        <v>110</v>
      </c>
      <c r="F51" s="74" t="s">
        <v>110</v>
      </c>
      <c r="G51" s="74" t="s">
        <v>29</v>
      </c>
      <c r="H51" s="74" t="s">
        <v>110</v>
      </c>
      <c r="I51" s="75" t="s">
        <v>29</v>
      </c>
      <c r="J51" s="75">
        <v>2</v>
      </c>
      <c r="K51" s="114" t="s">
        <v>41</v>
      </c>
      <c r="L51" s="74" t="s">
        <v>110</v>
      </c>
      <c r="M51" s="119" t="s">
        <v>251</v>
      </c>
      <c r="N51" s="125"/>
      <c r="O51" s="125"/>
      <c r="P51" s="65"/>
      <c r="Q51" s="63"/>
    </row>
    <row r="52" spans="1:17" ht="16.2" x14ac:dyDescent="0.3">
      <c r="A52" s="73" t="s">
        <v>106</v>
      </c>
      <c r="B52" s="73" t="s">
        <v>252</v>
      </c>
      <c r="C52" s="74" t="s">
        <v>110</v>
      </c>
      <c r="D52" s="74" t="s">
        <v>29</v>
      </c>
      <c r="E52" s="74" t="s">
        <v>110</v>
      </c>
      <c r="F52" s="74" t="s">
        <v>110</v>
      </c>
      <c r="G52" s="74" t="s">
        <v>29</v>
      </c>
      <c r="H52" s="74" t="s">
        <v>159</v>
      </c>
      <c r="I52" s="75" t="s">
        <v>29</v>
      </c>
      <c r="J52" s="75">
        <v>4</v>
      </c>
      <c r="K52" s="110" t="s">
        <v>25</v>
      </c>
      <c r="L52" s="74" t="s">
        <v>154</v>
      </c>
      <c r="M52" s="123" t="s">
        <v>108</v>
      </c>
      <c r="N52" s="127" t="s">
        <v>253</v>
      </c>
      <c r="O52" s="125"/>
      <c r="P52" s="65"/>
      <c r="Q52" s="72"/>
    </row>
    <row r="53" spans="1:17" ht="31.2" x14ac:dyDescent="0.3">
      <c r="A53" s="73" t="s">
        <v>111</v>
      </c>
      <c r="B53" s="73" t="s">
        <v>254</v>
      </c>
      <c r="C53" s="74" t="s">
        <v>110</v>
      </c>
      <c r="D53" s="74" t="s">
        <v>110</v>
      </c>
      <c r="E53" s="74" t="s">
        <v>110</v>
      </c>
      <c r="F53" s="74" t="s">
        <v>110</v>
      </c>
      <c r="G53" s="74" t="s">
        <v>29</v>
      </c>
      <c r="H53" s="74" t="s">
        <v>110</v>
      </c>
      <c r="I53" s="75" t="s">
        <v>159</v>
      </c>
      <c r="J53" s="75">
        <v>2</v>
      </c>
      <c r="K53" s="115" t="s">
        <v>41</v>
      </c>
      <c r="L53" s="74" t="s">
        <v>154</v>
      </c>
      <c r="M53" s="124" t="s">
        <v>255</v>
      </c>
      <c r="N53" s="127" t="s">
        <v>256</v>
      </c>
      <c r="O53" s="125"/>
      <c r="P53" s="65"/>
      <c r="Q53" s="72"/>
    </row>
    <row r="54" spans="1:17" x14ac:dyDescent="0.3">
      <c r="A54" s="73" t="s">
        <v>114</v>
      </c>
      <c r="B54" s="73" t="s">
        <v>257</v>
      </c>
      <c r="C54" s="74" t="s">
        <v>110</v>
      </c>
      <c r="D54" s="74" t="s">
        <v>110</v>
      </c>
      <c r="E54" s="74" t="s">
        <v>110</v>
      </c>
      <c r="F54" s="74" t="s">
        <v>110</v>
      </c>
      <c r="G54" s="74" t="s">
        <v>29</v>
      </c>
      <c r="H54" s="74" t="s">
        <v>110</v>
      </c>
      <c r="I54" s="75" t="s">
        <v>110</v>
      </c>
      <c r="J54" s="75">
        <v>1</v>
      </c>
      <c r="K54" s="111" t="s">
        <v>128</v>
      </c>
      <c r="L54" s="74" t="s">
        <v>110</v>
      </c>
      <c r="M54" s="76" t="s">
        <v>110</v>
      </c>
      <c r="N54" s="125"/>
      <c r="O54" s="125"/>
      <c r="P54" s="65"/>
      <c r="Q54" s="72"/>
    </row>
    <row r="55" spans="1:17" ht="31.2" x14ac:dyDescent="0.3">
      <c r="A55" s="73" t="s">
        <v>112</v>
      </c>
      <c r="B55" s="73" t="s">
        <v>258</v>
      </c>
      <c r="C55" s="74" t="s">
        <v>110</v>
      </c>
      <c r="D55" s="74" t="s">
        <v>110</v>
      </c>
      <c r="E55" s="74" t="s">
        <v>110</v>
      </c>
      <c r="F55" s="74" t="s">
        <v>110</v>
      </c>
      <c r="G55" s="74" t="s">
        <v>29</v>
      </c>
      <c r="H55" s="74" t="s">
        <v>110</v>
      </c>
      <c r="I55" s="75" t="s">
        <v>29</v>
      </c>
      <c r="J55" s="75">
        <v>2</v>
      </c>
      <c r="K55" s="110" t="s">
        <v>41</v>
      </c>
      <c r="L55" s="74" t="s">
        <v>110</v>
      </c>
      <c r="M55" s="119" t="s">
        <v>259</v>
      </c>
      <c r="N55" s="125"/>
      <c r="O55" s="125"/>
      <c r="P55" s="65"/>
      <c r="Q55" s="72"/>
    </row>
    <row r="56" spans="1:17" x14ac:dyDescent="0.3">
      <c r="A56" s="73" t="s">
        <v>116</v>
      </c>
      <c r="B56" s="73" t="s">
        <v>260</v>
      </c>
      <c r="C56" s="74" t="s">
        <v>110</v>
      </c>
      <c r="D56" s="74" t="s">
        <v>110</v>
      </c>
      <c r="E56" s="74" t="s">
        <v>110</v>
      </c>
      <c r="F56" s="74" t="s">
        <v>110</v>
      </c>
      <c r="G56" s="74" t="s">
        <v>29</v>
      </c>
      <c r="H56" s="74" t="s">
        <v>110</v>
      </c>
      <c r="I56" s="75" t="s">
        <v>110</v>
      </c>
      <c r="J56" s="75">
        <v>1</v>
      </c>
      <c r="K56" s="110" t="s">
        <v>128</v>
      </c>
      <c r="L56" s="74" t="s">
        <v>110</v>
      </c>
      <c r="M56" s="76" t="s">
        <v>110</v>
      </c>
      <c r="N56" s="125"/>
      <c r="O56" s="125"/>
      <c r="P56" s="65"/>
      <c r="Q56" s="72"/>
    </row>
    <row r="57" spans="1:17" x14ac:dyDescent="0.3">
      <c r="A57" s="77"/>
      <c r="B57" s="77"/>
      <c r="C57" s="78"/>
      <c r="D57" s="78"/>
      <c r="E57" s="78"/>
      <c r="F57" s="78"/>
      <c r="G57" s="78"/>
      <c r="H57" s="78"/>
      <c r="I57" s="64"/>
      <c r="J57" s="64"/>
      <c r="K57" s="64"/>
      <c r="L57" s="78"/>
      <c r="M57" s="64"/>
      <c r="N57" s="64"/>
      <c r="O57" s="65"/>
      <c r="P57" s="65"/>
      <c r="Q57" s="72"/>
    </row>
    <row r="58" spans="1:17" ht="48.6" x14ac:dyDescent="0.3">
      <c r="A58" s="67" t="s">
        <v>261</v>
      </c>
      <c r="B58" s="67"/>
      <c r="C58" s="69" t="s">
        <v>262</v>
      </c>
      <c r="D58" s="65"/>
      <c r="E58" s="65"/>
      <c r="F58" s="65"/>
      <c r="G58" s="65"/>
      <c r="H58" s="65"/>
      <c r="I58" s="65"/>
      <c r="J58" s="65"/>
      <c r="K58" s="65"/>
      <c r="L58" s="65"/>
      <c r="M58" s="65"/>
      <c r="N58" s="65"/>
      <c r="O58" s="65"/>
      <c r="P58" s="65"/>
    </row>
    <row r="59" spans="1:17" s="129" customFormat="1" ht="31.2" customHeight="1" x14ac:dyDescent="0.3">
      <c r="A59" s="129" t="s">
        <v>263</v>
      </c>
    </row>
    <row r="60" spans="1:17" s="130" customFormat="1" x14ac:dyDescent="0.3">
      <c r="A60" s="131" t="s">
        <v>266</v>
      </c>
    </row>
    <row r="61" spans="1:17" s="131" customFormat="1" ht="16.2" x14ac:dyDescent="0.3">
      <c r="A61" s="131" t="s">
        <v>264</v>
      </c>
    </row>
    <row r="62" spans="1:17" s="131" customFormat="1" ht="16.2" x14ac:dyDescent="0.3">
      <c r="A62" s="131" t="s">
        <v>267</v>
      </c>
    </row>
    <row r="63" spans="1:17" s="131" customFormat="1" ht="16.2" x14ac:dyDescent="0.3">
      <c r="A63" s="131" t="s">
        <v>265</v>
      </c>
    </row>
    <row r="66" spans="1:2" x14ac:dyDescent="0.3">
      <c r="A66" s="79"/>
      <c r="B66" s="79"/>
    </row>
    <row r="67" spans="1:2" x14ac:dyDescent="0.3">
      <c r="A67" s="79"/>
      <c r="B67" s="79"/>
    </row>
    <row r="68" spans="1:2" ht="16.2" x14ac:dyDescent="0.3">
      <c r="A68" s="80"/>
      <c r="B68" s="80"/>
    </row>
  </sheetData>
  <sheetProtection algorithmName="SHA-512" hashValue="FAEyXlfp/KyxYowpj+mLbTN0qy1CXzROyBpafM4lRm2oki0OiLCGbR3LHA4te+zhful+aW33qRKBfnloLLcmvg==" saltValue="iSbBBmTnt39Qq5abFerO/A==" spinCount="100000" sheet="1" formatCells="0" formatColumns="0" formatRows="0" insertColumns="0" insertRows="0" insertHyperlinks="0" deleteColumns="0" deleteRows="0" sort="0" autoFilter="0" pivotTables="0"/>
  <sortState xmlns:xlrd2="http://schemas.microsoft.com/office/spreadsheetml/2017/richdata2" ref="A6:A56">
    <sortCondition ref="A6"/>
  </sortState>
  <mergeCells count="17">
    <mergeCell ref="A61:XFD61"/>
    <mergeCell ref="A62:XFD62"/>
    <mergeCell ref="A63:XFD63"/>
    <mergeCell ref="M4:O5"/>
    <mergeCell ref="A1:XFD1"/>
    <mergeCell ref="A2:B5"/>
    <mergeCell ref="C2:O3"/>
    <mergeCell ref="A59:XFD59"/>
    <mergeCell ref="A60:XFD60"/>
    <mergeCell ref="C4:D4"/>
    <mergeCell ref="E4:F4"/>
    <mergeCell ref="K4:K5"/>
    <mergeCell ref="J4:J5"/>
    <mergeCell ref="G4:G5"/>
    <mergeCell ref="H4:H5"/>
    <mergeCell ref="I4:I5"/>
    <mergeCell ref="L4:L5"/>
  </mergeCells>
  <hyperlinks>
    <hyperlink ref="M37" r:id="rId1" xr:uid="{00000000-0004-0000-0300-000003000000}"/>
    <hyperlink ref="M52" r:id="rId2" xr:uid="{00000000-0004-0000-0300-000004000000}"/>
    <hyperlink ref="M53" r:id="rId3" xr:uid="{00000000-0004-0000-0300-000005000000}"/>
    <hyperlink ref="M16" r:id="rId4" xr:uid="{00000000-0004-0000-0300-000006000000}"/>
    <hyperlink ref="M55" r:id="rId5" xr:uid="{00000000-0004-0000-0300-000007000000}"/>
    <hyperlink ref="M51" r:id="rId6" xr:uid="{00000000-0004-0000-0300-000008000000}"/>
    <hyperlink ref="M20" r:id="rId7" xr:uid="{00000000-0004-0000-0300-000009000000}"/>
    <hyperlink ref="M9" r:id="rId8" xr:uid="{00000000-0004-0000-0300-00000A000000}"/>
    <hyperlink ref="M25" r:id="rId9" display="https://www.mahealthconnector.org/wp-content/uploads/rules-and-regulations/AdminBulletin06-21.pdf" xr:uid="{00000000-0004-0000-0300-00000B000000}"/>
    <hyperlink ref="M43" r:id="rId10" xr:uid="{00000000-0004-0000-0300-00000D000000}"/>
    <hyperlink ref="M38" r:id="rId11" xr:uid="{00000000-0004-0000-0300-00000E000000}"/>
    <hyperlink ref="H27" r:id="rId12" xr:uid="{260E85D5-1680-4C7F-A08C-5577D1EED456}"/>
    <hyperlink ref="M8" r:id="rId13" xr:uid="{EE7FD804-46A2-45DB-989C-7008C1F90B12}"/>
    <hyperlink ref="M23" r:id="rId14" xr:uid="{27ED91AC-0D27-4F90-83C4-DF5A9CB7EB6E}"/>
    <hyperlink ref="N12" r:id="rId15" xr:uid="{E387C663-3748-4AAA-A38A-7F89EBA8123E}"/>
    <hyperlink ref="N24" r:id="rId16" xr:uid="{26306724-E76A-41CB-8270-E587E59600BE}"/>
    <hyperlink ref="M42" r:id="rId17" display="SB 92/ HB 2678 (2021)" xr:uid="{D4349546-BA26-45A6-ABA1-86D00D12A258}"/>
    <hyperlink ref="N20" r:id="rId18" xr:uid="{77CC8FE7-25E9-49DE-A479-9EDBEBC0F87C}"/>
    <hyperlink ref="M33" r:id="rId19" xr:uid="{EA2F23CA-6212-4ECF-B134-19424F156EF2}"/>
    <hyperlink ref="M48" r:id="rId20" xr:uid="{06B8C5E8-0F27-4536-8A38-0B7D78752759}"/>
    <hyperlink ref="N37" r:id="rId21" display="https://www.law.cornell.edu/regulations/new-jersey/NJ-Admin-Code-11-22-5-9" xr:uid="{B0AA65C6-0CA8-4CD2-BD43-0B0F1F259146}"/>
    <hyperlink ref="N11" r:id="rId22" xr:uid="{0798D91C-FACD-4CD7-A49F-7320B1A7527F}"/>
    <hyperlink ref="O12" r:id="rId23" xr:uid="{EDDEAFFB-8FCE-451E-BAED-7776E5E1341B}"/>
    <hyperlink ref="M12" r:id="rId24" xr:uid="{D9FB2429-BE8C-4E5D-B188-8C73219FBB7D}"/>
    <hyperlink ref="N13" r:id="rId25" xr:uid="{9E596323-8D6B-4414-A885-0E6B8C9C5374}"/>
    <hyperlink ref="M27" r:id="rId26" display="https://legislature.maine.gov/statutes/24-A/title24-Asec4317-A.html" xr:uid="{695850F9-590D-438F-A419-6A7DBD8AF856}"/>
    <hyperlink ref="M32" r:id="rId27" display="SB 335" xr:uid="{586CE111-6DFA-41EC-8EC4-09003E807437}"/>
    <hyperlink ref="N53" r:id="rId28" display="Accumulator Ban: SB 5310 (2022)" xr:uid="{6B59DECF-F510-4331-B8F2-665D54E41733}"/>
    <hyperlink ref="M29" r:id="rId29" xr:uid="{D369F553-FE00-4768-822C-73F3078176DF}"/>
    <hyperlink ref="N29" r:id="rId30" xr:uid="{D4761A27-8B98-49F7-9348-A0CE938A49CE}"/>
    <hyperlink ref="N14" r:id="rId31" display="SB 267" xr:uid="{11C54D6A-FD60-4B00-B6E9-4E02CCD8A257}"/>
    <hyperlink ref="M49" r:id="rId32" xr:uid="{B6039F39-4432-4F56-BAB0-43084EFB164C}"/>
    <hyperlink ref="C58" r:id="rId33" display="Effective January 1, 2025: SO871" xr:uid="{33F77F0D-0E21-4589-8761-2DF71104C870}"/>
    <hyperlink ref="M45" r:id="rId34" xr:uid="{DFAE76BC-44DF-4B60-8FD1-7C4C0695DA6A}"/>
    <hyperlink ref="N43" r:id="rId35" xr:uid="{8200201F-79A2-49CA-B5C2-D4E2D00C5A83}"/>
    <hyperlink ref="N52" r:id="rId36" xr:uid="{CCA73110-34C2-412D-AB9F-83C1ED75F42B}"/>
    <hyperlink ref="N39" r:id="rId37" xr:uid="{3664D4D2-9007-4391-921A-7416449A293F}"/>
    <hyperlink ref="O11" r:id="rId38" xr:uid="{2E434FDC-45C2-4A4E-9DB5-09D9B42CA9C6}"/>
    <hyperlink ref="O13" r:id="rId39" xr:uid="{779F7F4A-8F56-4490-B2F4-F9962388B191}"/>
    <hyperlink ref="N40" r:id="rId40" xr:uid="{07F61368-12BB-47A0-A211-F25B2945B6A0}"/>
    <hyperlink ref="N38" r:id="rId41" xr:uid="{5A513FF6-E1FE-49C8-BE4F-3820CD5AC8C7}"/>
    <hyperlink ref="A60" r:id="rId42" xr:uid="{2029E8D5-A5A7-4F58-B2A9-B55914E887A9}"/>
    <hyperlink ref="A61" r:id="rId43" xr:uid="{73920452-BDFD-471B-A374-C51E85F2AD3D}"/>
    <hyperlink ref="A62" r:id="rId44" xr:uid="{58BF1B52-9767-4529-BF97-559B4D90F7A4}"/>
    <hyperlink ref="A63" r:id="rId45" xr:uid="{10F4A2C9-1E5C-43A3-89BA-97F2A12E2636}"/>
  </hyperlinks>
  <pageMargins left="0.7" right="0.7" top="0.75" bottom="0.75" header="0.3" footer="0.3"/>
  <pageSetup orientation="portrait" r:id="rId46"/>
  <drawing r:id="rId4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showGridLines="0" workbookViewId="0"/>
  </sheetViews>
  <sheetFormatPr defaultColWidth="11.23046875" defaultRowHeight="15" customHeight="1" x14ac:dyDescent="0.3"/>
  <cols>
    <col min="1" max="26" width="6.61328125" customWidth="1"/>
  </cols>
  <sheetData>
    <row r="1" spans="1:5" ht="16.5" customHeight="1" x14ac:dyDescent="0.3">
      <c r="A1" s="2"/>
      <c r="B1" s="2"/>
      <c r="C1" s="2"/>
      <c r="D1" s="2"/>
      <c r="E1" s="2"/>
    </row>
    <row r="2" spans="1:5" ht="16.5" customHeight="1" x14ac:dyDescent="0.3">
      <c r="A2" s="2"/>
      <c r="B2" s="2"/>
      <c r="C2" s="2"/>
      <c r="D2" s="2"/>
      <c r="E2" s="2"/>
    </row>
    <row r="3" spans="1:5" ht="16.5" customHeight="1" x14ac:dyDescent="0.3">
      <c r="A3" s="2"/>
      <c r="B3" s="2"/>
      <c r="C3" s="2"/>
      <c r="D3" s="2"/>
      <c r="E3" s="2"/>
    </row>
    <row r="4" spans="1:5" ht="16.5" customHeight="1" x14ac:dyDescent="0.3">
      <c r="A4" s="2"/>
      <c r="B4" s="2"/>
      <c r="C4" s="2"/>
      <c r="D4" s="2"/>
      <c r="E4" s="2"/>
    </row>
    <row r="5" spans="1:5" ht="16.5" customHeight="1" x14ac:dyDescent="0.3">
      <c r="A5" s="2"/>
      <c r="B5" s="2"/>
      <c r="C5" s="2"/>
      <c r="D5" s="2"/>
      <c r="E5" s="2"/>
    </row>
    <row r="6" spans="1:5" ht="16.5" customHeight="1" x14ac:dyDescent="0.3">
      <c r="A6" s="2"/>
      <c r="B6" s="2"/>
      <c r="C6" s="2"/>
      <c r="D6" s="2"/>
      <c r="E6" s="2"/>
    </row>
    <row r="7" spans="1:5" ht="16.5" customHeight="1" x14ac:dyDescent="0.3">
      <c r="A7" s="2"/>
      <c r="B7" s="2"/>
      <c r="C7" s="2"/>
      <c r="D7" s="2"/>
      <c r="E7" s="2"/>
    </row>
    <row r="8" spans="1:5" ht="16.5" customHeight="1" x14ac:dyDescent="0.3">
      <c r="A8" s="2"/>
      <c r="B8" s="2"/>
      <c r="C8" s="2"/>
      <c r="D8" s="2"/>
      <c r="E8" s="2"/>
    </row>
    <row r="9" spans="1:5" ht="16.5" customHeight="1" x14ac:dyDescent="0.3">
      <c r="A9" s="2"/>
      <c r="B9" s="2"/>
      <c r="C9" s="2"/>
      <c r="D9" s="2"/>
      <c r="E9" s="2"/>
    </row>
    <row r="10" spans="1:5" ht="16.5" customHeight="1" x14ac:dyDescent="0.3">
      <c r="A10" s="2"/>
      <c r="B10" s="2"/>
      <c r="C10" s="2"/>
      <c r="D10" s="2"/>
      <c r="E10" s="2"/>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5" right="0.75" top="1" bottom="1" header="0" footer="0"/>
  <pageSetup orientation="landscape"/>
  <headerFooter>
    <oddFooter>&amp;L000000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C92F8BBC9E804E9404CC643F65B251" ma:contentTypeVersion="19" ma:contentTypeDescription="Create a new document." ma:contentTypeScope="" ma:versionID="0afe66942d1e3ed03f8e5c32e23ccc6f">
  <xsd:schema xmlns:xsd="http://www.w3.org/2001/XMLSchema" xmlns:xs="http://www.w3.org/2001/XMLSchema" xmlns:p="http://schemas.microsoft.com/office/2006/metadata/properties" xmlns:ns2="1eb483c3-77d0-47ff-a4fb-a448ecc6ce00" xmlns:ns3="5a5918bd-2593-4763-9f3b-14db9a7dcecb" targetNamespace="http://schemas.microsoft.com/office/2006/metadata/properties" ma:root="true" ma:fieldsID="2c52c8c2b9d74730f08666bc173e4e31" ns2:_="" ns3:_="">
    <xsd:import namespace="1eb483c3-77d0-47ff-a4fb-a448ecc6ce00"/>
    <xsd:import namespace="5a5918bd-2593-4763-9f3b-14db9a7dcec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b483c3-77d0-47ff-a4fb-a448ecc6ce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5a0eaf-dfe9-4022-a0d6-a4225d0f5e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5918bd-2593-4763-9f3b-14db9a7dcec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3ace5b2-2d8a-4a7b-b20f-aabddf190ecf}" ma:internalName="TaxCatchAll" ma:showField="CatchAllData" ma:web="5a5918bd-2593-4763-9f3b-14db9a7dce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a5918bd-2593-4763-9f3b-14db9a7dcecb">
      <UserInfo>
        <DisplayName>Allison Herrity</DisplayName>
        <AccountId>22</AccountId>
        <AccountType/>
      </UserInfo>
    </SharedWithUsers>
    <TaxCatchAll xmlns="5a5918bd-2593-4763-9f3b-14db9a7dcecb" xsi:nil="true"/>
    <lcf76f155ced4ddcb4097134ff3c332f xmlns="1eb483c3-77d0-47ff-a4fb-a448ecc6ce0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8F275-0F0A-4202-B1D4-76AD02F1D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b483c3-77d0-47ff-a4fb-a448ecc6ce00"/>
    <ds:schemaRef ds:uri="5a5918bd-2593-4763-9f3b-14db9a7dce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AE31AD-F63C-46F9-B901-B118851146D0}">
  <ds:schemaRefs>
    <ds:schemaRef ds:uri="http://schemas.microsoft.com/sharepoint/v3/contenttype/forms"/>
  </ds:schemaRefs>
</ds:datastoreItem>
</file>

<file path=customXml/itemProps3.xml><?xml version="1.0" encoding="utf-8"?>
<ds:datastoreItem xmlns:ds="http://schemas.openxmlformats.org/officeDocument/2006/customXml" ds:itemID="{3185A3C2-77E4-4245-8B81-4376CAE10600}">
  <ds:schemaRefs>
    <ds:schemaRef ds:uri="http://schemas.microsoft.com/office/2006/metadata/properties"/>
    <ds:schemaRef ds:uri="http://schemas.microsoft.com/office/infopath/2007/PartnerControls"/>
    <ds:schemaRef ds:uri="5a5918bd-2593-4763-9f3b-14db9a7dcecb"/>
    <ds:schemaRef ds:uri="1eb483c3-77d0-47ff-a4fb-a448ecc6ce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Research</vt:lpstr>
      <vt:lpstr>Grading Rubric</vt:lpstr>
      <vt:lpstr>Data</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 Gallagher</dc:creator>
  <cp:keywords/>
  <dc:description/>
  <cp:lastModifiedBy>Amanda Mannix</cp:lastModifiedBy>
  <cp:revision/>
  <dcterms:created xsi:type="dcterms:W3CDTF">2020-09-30T21:07:35Z</dcterms:created>
  <dcterms:modified xsi:type="dcterms:W3CDTF">2025-01-27T20:27:55Z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0x0101004EC92F8BBC9E804E9404CC643F65B251</vt:lpwstr>
  </property>
  <property fmtid="{D5CDD505-2E9C-101B-9397-08002B2CF9AE}" pid="3" name="Order">
    <vt:r8>18900</vt:r8>
  </property>
  <property fmtid="{D5CDD505-2E9C-101B-9397-08002B2CF9AE}" pid="4" name="ComplianceAssetId">
    <vt:lpwstr/>
  </property>
  <property fmtid="{D5CDD505-2E9C-101B-9397-08002B2CF9AE}" pid="5" name="MediaServiceImageTags">
    <vt:lpwstr/>
  </property>
</Properties>
</file>